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SKA/Pepleri tn 35/Muudatus nr 3/"/>
    </mc:Choice>
  </mc:AlternateContent>
  <xr:revisionPtr revIDLastSave="360" documentId="8_{76F807AF-EB11-48B8-9491-27BC395A2190}" xr6:coauthVersionLast="47" xr6:coauthVersionMax="47" xr10:uidLastSave="{2439A0D9-B7C2-4FA2-B2CD-1344D63304A3}"/>
  <workbookProtection workbookAlgorithmName="SHA-512" workbookHashValue="YVCFuPOkW109u64CM+ju8MeZRe0nyYJkMjVMIVnNvaG1k5yF9wTrAsd1Qb9/+7P4P31FKFu/CT7mYtpyrfEHnQ==" workbookSaltValue="PsPwQRZ+X2EUdhLsRpcUBQ=="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6" i="1" l="1"/>
  <c r="B1" i="8"/>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M89" i="11" s="1"/>
  <c r="N2" i="11"/>
  <c r="N89" i="11" s="1"/>
  <c r="O2" i="11"/>
  <c r="O89" i="11" s="1"/>
  <c r="P2" i="11"/>
  <c r="P89" i="11" s="1"/>
  <c r="Q2" i="11"/>
  <c r="Q89" i="11" s="1"/>
  <c r="L2" i="11"/>
  <c r="L89" i="11" s="1"/>
  <c r="K2" i="11"/>
  <c r="K89" i="11" s="1"/>
  <c r="R2" i="11"/>
  <c r="R89" i="11" s="1"/>
  <c r="J2" i="11"/>
  <c r="J89" i="11" s="1"/>
  <c r="S2" i="11"/>
  <c r="S89" i="11" s="1"/>
  <c r="T2" i="11"/>
  <c r="T89"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7"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89"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AZ8" i="11" l="1"/>
  <c r="AZ9"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89" i="11" s="1"/>
  <c r="E93" i="4"/>
  <c r="E92" i="4"/>
  <c r="E94" i="4"/>
  <c r="E87" i="4"/>
  <c r="E85" i="4"/>
  <c r="E88" i="4"/>
  <c r="E91" i="4"/>
  <c r="E89" i="4"/>
  <c r="AB4"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7" i="11" s="1"/>
  <c r="V6" i="11"/>
  <c r="V7" i="11"/>
  <c r="V12" i="11"/>
  <c r="V9" i="11"/>
  <c r="V5" i="11"/>
  <c r="V14" i="11"/>
  <c r="V11" i="11"/>
  <c r="V3" i="11"/>
  <c r="V13" i="11"/>
  <c r="V10" i="11"/>
  <c r="AP2" i="11"/>
  <c r="W2" i="11"/>
  <c r="W89" i="11" s="1"/>
  <c r="E99" i="4"/>
  <c r="E101" i="4"/>
  <c r="E104" i="4"/>
  <c r="E97" i="4"/>
  <c r="E102" i="4"/>
  <c r="E98" i="4"/>
  <c r="E95" i="4"/>
  <c r="E103" i="4"/>
  <c r="B12" i="9"/>
  <c r="AC4" i="1"/>
  <c r="BA5" i="11" l="1"/>
  <c r="BA6" i="11" s="1"/>
  <c r="BA3" i="11"/>
  <c r="BA4" i="1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89" i="11" s="1"/>
  <c r="E111" i="4"/>
  <c r="E114" i="4"/>
  <c r="E108" i="4"/>
  <c r="E113" i="4"/>
  <c r="E107" i="4"/>
  <c r="E105" i="4"/>
  <c r="E112" i="4"/>
  <c r="E109" i="4"/>
  <c r="C11" i="4"/>
  <c r="C2" i="4"/>
  <c r="I2" i="4" s="1"/>
  <c r="D1" i="4"/>
  <c r="AD4" i="1"/>
  <c r="BA9"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89" i="11" s="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89" i="11" s="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89"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89" i="11" s="1"/>
  <c r="E151" i="4"/>
  <c r="E148" i="4"/>
  <c r="E145" i="4"/>
  <c r="E154" i="4"/>
  <c r="E153" i="4"/>
  <c r="E147" i="4"/>
  <c r="E149" i="4"/>
  <c r="E152" i="4"/>
  <c r="G6" i="4"/>
  <c r="F6" i="4"/>
  <c r="G14" i="4"/>
  <c r="F14" i="4"/>
  <c r="G32" i="4"/>
  <c r="F32" i="4"/>
  <c r="G5" i="4"/>
  <c r="F5" i="4"/>
  <c r="G41" i="4"/>
  <c r="D41" i="4"/>
  <c r="F41" i="4"/>
  <c r="G23" i="4"/>
  <c r="F23" i="4"/>
  <c r="C51" i="4"/>
  <c r="C42" i="4"/>
  <c r="C24" i="4"/>
  <c r="C15" i="4"/>
  <c r="C33" i="4"/>
  <c r="AU89" i="11" l="1"/>
  <c r="AM89" i="11"/>
  <c r="AH89" i="11"/>
  <c r="AN89" i="11"/>
  <c r="AC89" i="11"/>
  <c r="AG89" i="11"/>
  <c r="AK89" i="11"/>
  <c r="AF89" i="11"/>
  <c r="AJ89" i="11"/>
  <c r="AL89" i="11"/>
  <c r="AD89" i="11"/>
  <c r="AI89" i="11"/>
  <c r="AE89" i="11"/>
  <c r="AO89" i="11"/>
  <c r="AP89" i="11"/>
  <c r="AS89" i="11"/>
  <c r="AQ89" i="11"/>
  <c r="AR89" i="11"/>
  <c r="AT89"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8" i="11"/>
  <c r="BC8" i="11" l="1"/>
  <c r="BB9" i="11"/>
  <c r="BC9"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 i="11"/>
  <c r="BD4"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2" i="11"/>
  <c r="BD30"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<sst xmlns="http://schemas.openxmlformats.org/spreadsheetml/2006/main" count="2128" uniqueCount="421">
  <si>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</si>
  <si>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</si>
  <si>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</si>
  <si>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</si>
  <si>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</si>
  <si>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</si>
  <si>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</si>
  <si>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</si>
  <si>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</si>
  <si>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</si>
  <si>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Sotsiaalkindlustusamet</t>
  </si>
  <si>
    <t>RIIA15TARTU_11</t>
  </si>
  <si>
    <t>Rahandusministeerium</t>
  </si>
  <si>
    <t>RIIA15TARTU_12</t>
  </si>
  <si>
    <t>Tervise Arengu Instituut</t>
  </si>
  <si>
    <t>RIIA15TARTU_14</t>
  </si>
  <si>
    <t>Tarbijakaitse ja Tehnilise Järelevalve Amet</t>
  </si>
  <si>
    <t>RIIA15TARTU_15</t>
  </si>
  <si>
    <t>Tervise ja Heaolu Infosüsteemide Keskus</t>
  </si>
  <si>
    <t>RIIA15TARTU_16</t>
  </si>
  <si>
    <t>Hoone nimetus:</t>
  </si>
  <si>
    <t>Hoone</t>
  </si>
  <si>
    <t>Aadress:</t>
  </si>
  <si>
    <t>Tartu maakond, Tartu linn, Pepleri tn 35</t>
  </si>
  <si>
    <t>Maapealsed korrused:</t>
  </si>
  <si>
    <t>05</t>
  </si>
  <si>
    <t>Maa-alused korrused:</t>
  </si>
  <si>
    <t>00</t>
  </si>
  <si>
    <t>Töö number:</t>
  </si>
  <si>
    <t>S20/86</t>
  </si>
  <si>
    <t>Mõõdistaja:</t>
  </si>
  <si>
    <t>Hades Gepdeesia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</si>
  <si>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</si>
  <si>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</si>
  <si>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</si>
  <si>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</si>
  <si>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</si>
  <si>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</si>
  <si>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</si>
  <si>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</si>
  <si>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</si>
  <si>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</si>
  <si>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</si>
  <si>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</si>
  <si>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</si>
  <si>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</si>
  <si>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</si>
  <si>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</si>
  <si>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</si>
  <si>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</si>
  <si>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</si>
  <si>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</si>
  <si>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</si>
  <si>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</si>
  <si>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</si>
  <si>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</si>
  <si>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</si>
  <si>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</si>
  <si>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</si>
  <si>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</si>
  <si>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</si>
  <si>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</si>
  <si>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</si>
  <si>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</si>
  <si>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</si>
  <si>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</si>
  <si>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</si>
  <si>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</si>
  <si>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</si>
  <si>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</si>
  <si>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</si>
  <si>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</si>
  <si>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</si>
  <si>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</si>
  <si>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</si>
  <si>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</si>
  <si>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</si>
  <si>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</si>
  <si>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</si>
  <si>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</si>
  <si>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</si>
  <si>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</si>
  <si>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</si>
  <si>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</si>
  <si>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</si>
  <si>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</si>
  <si>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</si>
  <si>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</si>
  <si>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</si>
  <si>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</si>
  <si>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</si>
  <si>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</si>
  <si>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</si>
  <si>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</si>
  <si>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</si>
  <si>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</si>
  <si>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</si>
  <si>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</si>
  <si>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</si>
  <si>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</si>
  <si>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</si>
  <si>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</si>
  <si>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</si>
  <si>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</si>
  <si>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ÜÜRITAV PIND</t>
  </si>
  <si>
    <t>Koridor</t>
  </si>
  <si>
    <t>91 Horisontaalliiklusruumid</t>
  </si>
  <si>
    <t>SKA 71%; RAM 12%; TAI 9%; TEHIK 8%</t>
  </si>
  <si>
    <t>Ühiskasutuses muu pind (muu)</t>
  </si>
  <si>
    <t>002</t>
  </si>
  <si>
    <t>TEHNOPIND</t>
  </si>
  <si>
    <t>Elektrikilp</t>
  </si>
  <si>
    <t>97 Elektrotehnilised ruumid</t>
  </si>
  <si>
    <t>003</t>
  </si>
  <si>
    <t>004</t>
  </si>
  <si>
    <t>Soojasõlm</t>
  </si>
  <si>
    <t>94 Kütte- ja veehooldusruumid</t>
  </si>
  <si>
    <t>005</t>
  </si>
  <si>
    <t>006</t>
  </si>
  <si>
    <t>007</t>
  </si>
  <si>
    <t>WC</t>
  </si>
  <si>
    <t>73 WC-ruumid</t>
  </si>
  <si>
    <t>008</t>
  </si>
  <si>
    <t>009</t>
  </si>
  <si>
    <t>Garderoob</t>
  </si>
  <si>
    <t>51 Garderoobiruumid</t>
  </si>
  <si>
    <t>010</t>
  </si>
  <si>
    <t>Riietusruum</t>
  </si>
  <si>
    <t>71 Riietusruumid</t>
  </si>
  <si>
    <t>011</t>
  </si>
  <si>
    <t>Pesuruum</t>
  </si>
  <si>
    <t>72 Pesuruumid</t>
  </si>
  <si>
    <t>012</t>
  </si>
  <si>
    <t>013</t>
  </si>
  <si>
    <t>014</t>
  </si>
  <si>
    <t>015</t>
  </si>
  <si>
    <t>Hoiuruum/Ladu</t>
  </si>
  <si>
    <t>59 Liigitamata hoiuruumid</t>
  </si>
  <si>
    <t>016</t>
  </si>
  <si>
    <t>Aktiivne vakantsus</t>
  </si>
  <si>
    <t>017</t>
  </si>
  <si>
    <t>018</t>
  </si>
  <si>
    <t>Vent ruum</t>
  </si>
  <si>
    <t>96 Ventilatsiooniruumid</t>
  </si>
  <si>
    <t>019</t>
  </si>
  <si>
    <t>Parkla</t>
  </si>
  <si>
    <t>55 Garaažid</t>
  </si>
  <si>
    <t>020</t>
  </si>
  <si>
    <t>Abiruum</t>
  </si>
  <si>
    <t>23 Äriruumide abiruumid</t>
  </si>
  <si>
    <t>01</t>
  </si>
  <si>
    <t>Tuulekoda</t>
  </si>
  <si>
    <t>83 Sissepääsuruumid</t>
  </si>
  <si>
    <t>SKA 70%; RAM 12%; TAI 9%; TEHIK 8%; TTJA 1%</t>
  </si>
  <si>
    <t>VERTIKAALSETE ÜHENDUSTEEDE PIND</t>
  </si>
  <si>
    <t>Trepp/Trepikoda</t>
  </si>
  <si>
    <t>92 Vertikaalliiklusruumid</t>
  </si>
  <si>
    <t>Koristus- ja hooldusruum</t>
  </si>
  <si>
    <t>86 Koristus- ja hooldusruumid</t>
  </si>
  <si>
    <t>Lift</t>
  </si>
  <si>
    <t>Ooteruum/Teenindusruum</t>
  </si>
  <si>
    <t>84 Avalikud teenindusruumid</t>
  </si>
  <si>
    <t>Kabinet/Büroo</t>
  </si>
  <si>
    <t>21 Bürooruumid</t>
  </si>
  <si>
    <t>Nõupidamise ruum</t>
  </si>
  <si>
    <t>124a</t>
  </si>
  <si>
    <t>Šaht</t>
  </si>
  <si>
    <t>125</t>
  </si>
  <si>
    <t>02</t>
  </si>
  <si>
    <t>201</t>
  </si>
  <si>
    <t>Kööginurk/Köök</t>
  </si>
  <si>
    <t>64 Köögiruumid</t>
  </si>
  <si>
    <t>206</t>
  </si>
  <si>
    <t>207</t>
  </si>
  <si>
    <t>Eriotstarbeline ruum</t>
  </si>
  <si>
    <t>49 Ruumigrupi liigitamata eriruumid</t>
  </si>
  <si>
    <t>03</t>
  </si>
  <si>
    <t>301</t>
  </si>
  <si>
    <t>306</t>
  </si>
  <si>
    <t>316</t>
  </si>
  <si>
    <t>317</t>
  </si>
  <si>
    <t>04</t>
  </si>
  <si>
    <t>401</t>
  </si>
  <si>
    <t>SKA 63% ruumist ja TEHIK 37% ruumist</t>
  </si>
  <si>
    <t>SKA 55% ruumist ja TEHIK 45% ruumist</t>
  </si>
  <si>
    <t>Server</t>
  </si>
  <si>
    <t>Serveriruum, kus kõigi ametite seadmed</t>
  </si>
  <si>
    <t>Ühiskasutuses korruse pind</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</si>
  <si>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</si>
  <si>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</si>
  <si>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</si>
  <si>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</si>
  <si>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</si>
  <si>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</si>
  <si>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</si>
  <si>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</si>
  <si>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</si>
  <si>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</si>
  <si>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</si>
  <si>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</si>
  <si>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</si>
  <si>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</si>
  <si>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</si>
  <si>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</si>
  <si>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Katlaruum</t>
  </si>
  <si>
    <t>Kütusehoidla</t>
  </si>
  <si>
    <t>Lifti masinaruum</t>
  </si>
  <si>
    <t>Pumpla</t>
  </si>
  <si>
    <t>Samarõhukamber</t>
  </si>
  <si>
    <t>Sideruum/Nõrkvool</t>
  </si>
  <si>
    <t>Sprinkler/Tuletõrje pump</t>
  </si>
  <si>
    <t>UPS-ruum</t>
  </si>
  <si>
    <t>Veemõõdusõlm</t>
  </si>
  <si>
    <t>Õhuvõtukamber</t>
  </si>
  <si>
    <t>Aatrium/Fuajee</t>
  </si>
  <si>
    <t>Arhiiv</t>
  </si>
  <si>
    <t>53 Arhiivid</t>
  </si>
  <si>
    <t>Auditoorium</t>
  </si>
  <si>
    <t>34 Auditooriumid</t>
  </si>
  <si>
    <t>Autopesula</t>
  </si>
  <si>
    <t>85 Pesumaja</t>
  </si>
  <si>
    <t>Desokamber</t>
  </si>
  <si>
    <t>Dokumendihoidla</t>
  </si>
  <si>
    <t>Eesruum</t>
  </si>
  <si>
    <t>Eluruum</t>
  </si>
  <si>
    <t>11 Korterid tubade arvu järgi</t>
  </si>
  <si>
    <t>12 Eluruumid eraldi</t>
  </si>
  <si>
    <t>13 Majutusruumid</t>
  </si>
  <si>
    <t>15 Ühiselamutoad</t>
  </si>
  <si>
    <t>16 Hotellitoad</t>
  </si>
  <si>
    <t>17 Kasarmutoad</t>
  </si>
  <si>
    <t>18 Magamissaalid</t>
  </si>
  <si>
    <t>19 Liigitamata eluruumid</t>
  </si>
  <si>
    <t>Garaaž</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</si>
  <si>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</si>
  <si>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</si>
  <si>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</si>
  <si>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</si>
  <si>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</si>
  <si>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</si>
  <si>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</si>
  <si>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</si>
  <si>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</si>
  <si>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</si>
  <si>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</si>
  <si>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</si>
  <si>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</si>
  <si>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</si>
  <si>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</si>
  <si>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</si>
  <si>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</si>
  <si>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</si>
  <si>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</si>
  <si>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</si>
  <si>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</si>
  <si>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</si>
  <si>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</si>
  <si>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</si>
  <si>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</si>
  <si>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</si>
  <si>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</si>
  <si>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</si>
  <si>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</si>
  <si>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</si>
  <si>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</si>
  <si>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</si>
  <si>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</si>
  <si>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89 Liigitamata ühisruumid</t>
  </si>
  <si>
    <t>Puhkeruum</t>
  </si>
  <si>
    <t>48 Puhke- ja huvialaruumid</t>
  </si>
  <si>
    <t>75 Puhketoad</t>
  </si>
  <si>
    <t>Pööning/Katusealune</t>
  </si>
  <si>
    <t>Raamatukogu</t>
  </si>
  <si>
    <t>39 Liigitamata õpperuumid</t>
  </si>
  <si>
    <t>Relvaruum</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</si>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</sst>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110" zoomScaleNormal="110" workbookViewId="0">
      <pane ySplit="2" topLeftCell="A3" activePane="bottomLeft" state="frozen"/>
      <selection activeCell="G1" sqref="G1"/>
      <selection pane="bottomLeft" activeCell="AW22" sqref="AW22"/>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2.85546875" style="9" customWidth="1"/>
    <col min="7" max="7" width="26" style="9" bestFit="1" customWidth="1"/>
    <col min="8" max="8" width="39.140625" style="9" bestFit="1" customWidth="1"/>
    <col min="9" max="9" width="15.5703125" style="9" bestFit="1" customWidth="1"/>
    <col min="10" max="47" width="11.5703125" style="9" hidden="1" customWidth="1" outlineLevel="1"/>
    <col min="48" max="48" width="3.28515625" style="9" customWidth="1" collapsed="1"/>
    <col min="49" max="49" width="39.140625" style="9" bestFit="1" customWidth="1"/>
    <col min="50" max="50" width="15.5703125" style="9" bestFit="1"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39.140625" style="9" bestFit="1" customWidth="1"/>
    <col min="59" max="59" width="15.5703125" style="9" bestFit="1" customWidth="1"/>
    <col min="60" max="16384" width="9.140625" style="9"/>
  </cols>
  <sheetData>
    <row r="1" spans="1:59" x14ac:dyDescent="0.25">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x14ac:dyDescent="0.25">
      <c r="A2" s="98" t="str">
        <f>Eksplikatsioon!A4</f>
        <v>Korrus</v>
      </c>
      <c r="B2" s="99" t="str">
        <f>Eksplikatsioon!B4</f>
        <v>Ruumi nr</v>
      </c>
      <c r="C2" s="98" t="str">
        <f>Eksplikatsioon!C4</f>
        <v>Kategooria</v>
      </c>
      <c r="D2" s="98" t="str">
        <f>Eksplikatsioon!D4</f>
        <v>Ruumi nimetus</v>
      </c>
      <c r="E2" s="100" t="str">
        <f>Eksplikatsioon!F4</f>
        <v>Netopind (m2)</v>
      </c>
      <c r="F2" s="98" t="str">
        <f>Eksplikatsioon!H4</f>
        <v>Märkused (kirjeldus)</v>
      </c>
      <c r="G2" s="98" t="str">
        <f>Eksplikatsioon!J4</f>
        <v>Jaotus</v>
      </c>
      <c r="H2" s="98" t="str">
        <f>Eksplikatsioon!K4</f>
        <v>Üürnik</v>
      </c>
      <c r="I2" s="98" t="str">
        <f>Eksplikatsioon!L4</f>
        <v>Üürikood</v>
      </c>
      <c r="J2" s="13" t="str">
        <f ca="1">Eksplikatsioon!O4</f>
        <v>Sotsiaalkindlustusamet</v>
      </c>
      <c r="K2" s="13" t="str">
        <f ca="1">Eksplikatsioon!P4</f>
        <v>Rahandusministeerium</v>
      </c>
      <c r="L2" s="13" t="str">
        <f ca="1">Eksplikatsioon!Q4</f>
        <v>Tervise Arengu Instituut</v>
      </c>
      <c r="M2" s="13" t="str">
        <f ca="1">Eksplikatsioon!R4</f>
        <v>Tarbijakaitse ja Tehnilise Järelevalve Amet</v>
      </c>
      <c r="N2" s="13" t="str">
        <f ca="1">Eksplikatsioon!S4</f>
        <v>Tervise ja Heaolu Infosüsteemide Keskus</v>
      </c>
      <c r="O2" s="13" t="str">
        <f ca="1">Eksplikatsioon!T4</f>
        <v>Aktiivne vakantsus</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Sotsiaalkindlustusamet</v>
      </c>
      <c r="AD2" s="13" t="str">
        <f ca="1">Eksplikatsioon!P4</f>
        <v>Rahandusministeerium</v>
      </c>
      <c r="AE2" s="13" t="str">
        <f ca="1">Eksplikatsioon!Q4</f>
        <v>Tervise Arengu Instituut</v>
      </c>
      <c r="AF2" s="13" t="str">
        <f ca="1">Eksplikatsioon!R4</f>
        <v>Tarbijakaitse ja Tehnilise Järelevalve Amet</v>
      </c>
      <c r="AG2" s="13" t="str">
        <f ca="1">Eksplikatsioon!S4</f>
        <v>Tervise ja Heaolu Infosüsteemide Keskus</v>
      </c>
      <c r="AH2" s="13" t="str">
        <f ca="1">Eksplikatsioon!T4</f>
        <v>Aktiivne vakantsus</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97" t="s">
        <v>2</v>
      </c>
      <c r="AX2" s="97" t="s">
        <v>3</v>
      </c>
      <c r="AY2" s="97" t="s">
        <v>4</v>
      </c>
      <c r="AZ2" s="97" t="s">
        <v>5</v>
      </c>
      <c r="BA2" s="97" t="s">
        <v>6</v>
      </c>
      <c r="BB2" s="97" t="s">
        <v>7</v>
      </c>
      <c r="BC2" s="97" t="s">
        <v>8</v>
      </c>
      <c r="BD2" s="97" t="s">
        <v>9</v>
      </c>
      <c r="BF2" s="98" t="s">
        <v>2</v>
      </c>
      <c r="BG2" s="98" t="s">
        <v>3</v>
      </c>
    </row>
    <row r="3" spans="1:59" x14ac:dyDescent="0.25">
      <c r="A3" s="23" t="str">
        <f>IF(Eksplikatsioon!A5=0,"",Eksplikatsioon!A5)</f>
        <v>00</v>
      </c>
      <c r="B3" s="56" t="str">
        <f>IF(Eksplikatsioon!B5=0,"",Eksplikatsioon!B5)</f>
        <v>001</v>
      </c>
      <c r="C3" s="23" t="str">
        <f>IF(Eksplikatsioon!C5=0,"",Eksplikatsioon!C5)</f>
        <v>ÜÜRITAV PIND</v>
      </c>
      <c r="D3" s="23" t="str">
        <f>IF(Eksplikatsioon!D5=0,"",Eksplikatsioon!D5)</f>
        <v>Koridor</v>
      </c>
      <c r="E3" s="54">
        <f>IF(Eksplikatsioon!F5=0,"",Eksplikatsioon!F5)</f>
        <v>11.7</v>
      </c>
      <c r="F3" s="23" t="str">
        <f>IF(Eksplikatsioon!H5=0,"",Eksplikatsioon!H5)</f>
        <v>SKA 71%; RAM 12%; TAI 9%; TEHIK 8%</v>
      </c>
      <c r="G3" s="23" t="str">
        <f>IF(Eksplikatsioon!J5=0,"",Eksplikatsioon!J5)</f>
        <v>Ühiskasutuses muu pind (muu)</v>
      </c>
      <c r="H3" s="23" t="str">
        <f>IF(Eksplikatsioon!K5=0,"",Eksplikatsioon!K5)</f>
        <v/>
      </c>
      <c r="I3" s="23" t="str">
        <f>IF(Eksplikatsioon!L5=0,"",Eksplikatsioon!L5)</f>
        <v/>
      </c>
      <c r="J3" s="29">
        <f>IFERROR(IF($G3=Tabelid!$L$6,Eksplikatsioon!O5/SUM(Eksplikatsioon!$O5:'Eksplikatsioon'!$AG5),IF($G3=Tabelid!$L$4,IFERROR(SUMIFS($E:$E,$G:$G,Tabelid!$L$1,$C:$C,Tabelid!$J$4,$H:$H,J$2,$A:$A,$A3)/SUMIFS($E:$E,$G:$G,Tabelid!$L$1,$C:$C,Tabelid!$J$4,$A:$A,$A3),0),IF($G3=Tabelid!$L$5,IFERROR(SUMIFS($E:$E,$G:$G,Tabelid!$L$1,$C:$C,Tabelid!$J$4,$H:$H,J$2)/SUMIFS($E:$E,$G:$G,Tabelid!$L$1,$C:$C,Tabelid!$J$4),0),""))),"")</f>
        <v>0.71</v>
      </c>
      <c r="K3" s="29">
        <f>IFERROR(IF($G3=Tabelid!$L$6,Eksplikatsioon!P5/SUM(Eksplikatsioon!$O5:'Eksplikatsioon'!$AG5),IF($G3=Tabelid!$L$4,IFERROR(SUMIFS($E:$E,$G:$G,Tabelid!$L$1,$C:$C,Tabelid!$J$4,$H:$H,K$2,$A:$A,$A3)/SUMIFS($E:$E,$G:$G,Tabelid!$L$1,$C:$C,Tabelid!$J$4,$A:$A,$A3),0),IF($G3=Tabelid!$L$5,IFERROR(SUMIFS($E:$E,$G:$G,Tabelid!$L$1,$C:$C,Tabelid!$J$4,$H:$H,K$2)/SUMIFS($E:$E,$G:$G,Tabelid!$L$1,$C:$C,Tabelid!$J$4),0),""))),"")</f>
        <v>0.12</v>
      </c>
      <c r="L3" s="29">
        <f>IFERROR(IF($G3=Tabelid!$L$6,Eksplikatsioon!Q5/SUM(Eksplikatsioon!$O5:'Eksplikatsioon'!$AG5),IF($G3=Tabelid!$L$4,IFERROR(SUMIFS($E:$E,$G:$G,Tabelid!$L$1,$C:$C,Tabelid!$J$4,$H:$H,L$2,$A:$A,$A3)/SUMIFS($E:$E,$G:$G,Tabelid!$L$1,$C:$C,Tabelid!$J$4,$A:$A,$A3),0),IF($G3=Tabelid!$L$5,IFERROR(SUMIFS($E:$E,$G:$G,Tabelid!$L$1,$C:$C,Tabelid!$J$4,$H:$H,L$2)/SUMIFS($E:$E,$G:$G,Tabelid!$L$1,$C:$C,Tabelid!$J$4),0),""))),"")</f>
        <v>0.09</v>
      </c>
      <c r="M3" s="29">
        <f>IFERROR(IF($G3=Tabelid!$L$6,Eksplikatsioon!R5/SUM(Eksplikatsioon!$O5:'Eksplikatsioon'!$AG5),IF($G3=Tabelid!$L$4,IFERROR(SUMIFS($E:$E,$G:$G,Tabelid!$L$1,$C:$C,Tabelid!$J$4,$H:$H,M$2,$A:$A,$A3)/SUMIFS($E:$E,$G:$G,Tabelid!$L$1,$C:$C,Tabelid!$J$4,$A:$A,$A3),0),IF($G3=Tabelid!$L$5,IFERROR(SUMIFS($E:$E,$G:$G,Tabelid!$L$1,$C:$C,Tabelid!$J$4,$H:$H,M$2)/SUMIFS($E:$E,$G:$G,Tabelid!$L$1,$C:$C,Tabelid!$J$4),0),""))),"")</f>
        <v>0</v>
      </c>
      <c r="N3" s="29">
        <f>IFERROR(IF($G3=Tabelid!$L$6,Eksplikatsioon!S5/SUM(Eksplikatsioon!$O5:'Eksplikatsioon'!$AG5),IF($G3=Tabelid!$L$4,IFERROR(SUMIFS($E:$E,$G:$G,Tabelid!$L$1,$C:$C,Tabelid!$J$4,$H:$H,N$2,$A:$A,$A3)/SUMIFS($E:$E,$G:$G,Tabelid!$L$1,$C:$C,Tabelid!$J$4,$A:$A,$A3),0),IF($G3=Tabelid!$L$5,IFERROR(SUMIFS($E:$E,$G:$G,Tabelid!$L$1,$C:$C,Tabelid!$J$4,$H:$H,N$2)/SUMIFS($E:$E,$G:$G,Tabelid!$L$1,$C:$C,Tabelid!$J$4),0),""))),"")</f>
        <v>0.08</v>
      </c>
      <c r="O3" s="29">
        <f>IFERROR(IF($G3=Tabelid!$L$6,Eksplikatsioon!T5/SUM(Eksplikatsioon!$O5:'Eksplikatsioon'!$AG5),IF($G3=Tabelid!$L$4,IFERROR(SUMIFS($E:$E,$G:$G,Tabelid!$L$1,$C:$C,Tabelid!$J$4,$H:$H,O$2,$A:$A,$A3)/SUMIFS($E:$E,$G:$G,Tabelid!$L$1,$C:$C,Tabelid!$J$4,$A:$A,$A3),0),IF($G3=Tabelid!$L$5,IFERROR(SUMIFS($E:$E,$G:$G,Tabelid!$L$1,$C:$C,Tabelid!$J$4,$H:$H,O$2)/SUMIFS($E:$E,$G:$G,Tabelid!$L$1,$C:$C,Tabelid!$J$4),0),""))),"")</f>
        <v>0</v>
      </c>
      <c r="P3" s="29">
        <f>IFERROR(IF($G3=Tabelid!$L$6,Eksplikatsioon!U5/SUM(Eksplikatsioon!$O5:'Eksplikatsioon'!$AG5),IF($G3=Tabelid!$L$4,IFERROR(SUMIFS($E:$E,$G:$G,Tabelid!$L$1,$C:$C,Tabelid!$J$4,$H:$H,P$2,$A:$A,$A3)/SUMIFS($E:$E,$G:$G,Tabelid!$L$1,$C:$C,Tabelid!$J$4,$A:$A,$A3),0),IF($G3=Tabelid!$L$5,IFERROR(SUMIFS($E:$E,$G:$G,Tabelid!$L$1,$C:$C,Tabelid!$J$4,$H:$H,P$2)/SUMIFS($E:$E,$G:$G,Tabelid!$L$1,$C:$C,Tabelid!$J$4),0),""))),"")</f>
        <v>0</v>
      </c>
      <c r="Q3" s="29">
        <f>IFERROR(IF($G3=Tabelid!$L$6,Eksplikatsioon!V5/SUM(Eksplikatsioon!$O5:'Eksplikatsioon'!$AG5),IF($G3=Tabelid!$L$4,IFERROR(SUMIFS($E:$E,$G:$G,Tabelid!$L$1,$C:$C,Tabelid!$J$4,$H:$H,Q$2,$A:$A,$A3)/SUMIFS($E:$E,$G:$G,Tabelid!$L$1,$C:$C,Tabelid!$J$4,$A:$A,$A3),0),IF($G3=Tabelid!$L$5,IFERROR(SUMIFS($E:$E,$G:$G,Tabelid!$L$1,$C:$C,Tabelid!$J$4,$H:$H,Q$2)/SUMIFS($E:$E,$G:$G,Tabelid!$L$1,$C:$C,Tabelid!$J$4),0),""))),"")</f>
        <v>0</v>
      </c>
      <c r="R3" s="29">
        <f>IFERROR(IF($G3=Tabelid!$L$6,Eksplikatsioon!W5/SUM(Eksplikatsioon!$O5:'Eksplikatsioon'!$AG5),IF($G3=Tabelid!$L$4,IFERROR(SUMIFS($E:$E,$G:$G,Tabelid!$L$1,$C:$C,Tabelid!$J$4,$H:$H,R$2,$A:$A,$A3)/SUMIFS($E:$E,$G:$G,Tabelid!$L$1,$C:$C,Tabelid!$J$4,$A:$A,$A3),0),IF($G3=Tabelid!$L$5,IFERROR(SUMIFS($E:$E,$G:$G,Tabelid!$L$1,$C:$C,Tabelid!$J$4,$H:$H,R$2)/SUMIFS($E:$E,$G:$G,Tabelid!$L$1,$C:$C,Tabelid!$J$4),0),""))),"")</f>
        <v>0</v>
      </c>
      <c r="S3" s="29">
        <f>IFERROR(IF($G3=Tabelid!$L$6,Eksplikatsioon!X5/SUM(Eksplikatsioon!$O5:'Eksplikatsioon'!$AG5),IF($G3=Tabelid!$L$4,IFERROR(SUMIFS($E:$E,$G:$G,Tabelid!$L$1,$C:$C,Tabelid!$J$4,$H:$H,S$2,$A:$A,$A3)/SUMIFS($E:$E,$G:$G,Tabelid!$L$1,$C:$C,Tabelid!$J$4,$A:$A,$A3),0),IF($G3=Tabelid!$L$5,IFERROR(SUMIFS($E:$E,$G:$G,Tabelid!$L$1,$C:$C,Tabelid!$J$4,$H:$H,S$2)/SUMIFS($E:$E,$G:$G,Tabelid!$L$1,$C:$C,Tabelid!$J$4),0),""))),"")</f>
        <v>0</v>
      </c>
      <c r="T3" s="29">
        <f>IFERROR(IF($G3=Tabelid!$L$6,Eksplikatsioon!Y5/SUM(Eksplikatsioon!$O5:'Eksplikatsioon'!$AG5),IF($G3=Tabelid!$L$4,IFERROR(SUMIFS($E:$E,$G:$G,Tabelid!$L$1,$C:$C,Tabelid!$J$4,$H:$H,T$2,$A:$A,$A3)/SUMIFS($E:$E,$G:$G,Tabelid!$L$1,$C:$C,Tabelid!$J$4,$A:$A,$A3),0),IF($G3=Tabelid!$L$5,IFERROR(SUMIFS($E:$E,$G:$G,Tabelid!$L$1,$C:$C,Tabelid!$J$4,$H:$H,T$2)/SUMIFS($E:$E,$G:$G,Tabelid!$L$1,$C:$C,Tabelid!$J$4),0),""))),"")</f>
        <v>0</v>
      </c>
      <c r="U3" s="29">
        <f>IFERROR(IF($G3=Tabelid!$L$6,Eksplikatsioon!Z5/SUM(Eksplikatsioon!$O5:'Eksplikatsioon'!$AG5),IF($G3=Tabelid!$L$4,IFERROR(SUMIFS($E:$E,$G:$G,Tabelid!$L$1,$C:$C,Tabelid!$J$4,$H:$H,U$2,$A:$A,$A3)/SUMIFS($E:$E,$G:$G,Tabelid!$L$1,$C:$C,Tabelid!$J$4,$A:$A,$A3),0),IF($G3=Tabelid!$L$5,IFERROR(SUMIFS($E:$E,$G:$G,Tabelid!$L$1,$C:$C,Tabelid!$J$4,$H:$H,U$2)/SUMIFS($E:$E,$G:$G,Tabelid!$L$1,$C:$C,Tabelid!$J$4),0),""))),"")</f>
        <v>0</v>
      </c>
      <c r="V3" s="29">
        <f>IFERROR(IF($G3=Tabelid!$L$6,Eksplikatsioon!AA5/SUM(Eksplikatsioon!$O5:'Eksplikatsioon'!$AG5),IF($G3=Tabelid!$L$4,IFERROR(SUMIFS($E:$E,$G:$G,Tabelid!$L$1,$C:$C,Tabelid!$J$4,$H:$H,V$2,$A:$A,$A3)/SUMIFS($E:$E,$G:$G,Tabelid!$L$1,$C:$C,Tabelid!$J$4,$A:$A,$A3),0),IF($G3=Tabelid!$L$5,IFERROR(SUMIFS($E:$E,$G:$G,Tabelid!$L$1,$C:$C,Tabelid!$J$4,$H:$H,V$2)/SUMIFS($E:$E,$G:$G,Tabelid!$L$1,$C:$C,Tabelid!$J$4),0),""))),"")</f>
        <v>0</v>
      </c>
      <c r="W3" s="29">
        <f>IFERROR(IF($G3=Tabelid!$L$6,Eksplikatsioon!AB5/SUM(Eksplikatsioon!$O5:'Eksplikatsioon'!$AG5),IF($G3=Tabelid!$L$4,IFERROR(SUMIFS($E:$E,$G:$G,Tabelid!$L$1,$C:$C,Tabelid!$J$4,$H:$H,W$2,$A:$A,$A3)/SUMIFS($E:$E,$G:$G,Tabelid!$L$1,$C:$C,Tabelid!$J$4,$A:$A,$A3),0),IF($G3=Tabelid!$L$5,IFERROR(SUMIFS($E:$E,$G:$G,Tabelid!$L$1,$C:$C,Tabelid!$J$4,$H:$H,W$2)/SUMIFS($E:$E,$G:$G,Tabelid!$L$1,$C:$C,Tabelid!$J$4),0),""))),"")</f>
        <v>0</v>
      </c>
      <c r="X3" s="29">
        <f>IFERROR(IF($G3=Tabelid!$L$6,Eksplikatsioon!AC5/SUM(Eksplikatsioon!$O5:'Eksplikatsioon'!$AG5),IF($G3=Tabelid!$L$4,IFERROR(SUMIFS($E:$E,$G:$G,Tabelid!$L$1,$C:$C,Tabelid!$J$4,$H:$H,X$2,$A:$A,$A3)/SUMIFS($E:$E,$G:$G,Tabelid!$L$1,$C:$C,Tabelid!$J$4,$A:$A,$A3),0),IF($G3=Tabelid!$L$5,IFERROR(SUMIFS($E:$E,$G:$G,Tabelid!$L$1,$C:$C,Tabelid!$J$4,$H:$H,X$2)/SUMIFS($E:$E,$G:$G,Tabelid!$L$1,$C:$C,Tabelid!$J$4),0),""))),"")</f>
        <v>0</v>
      </c>
      <c r="Y3" s="29">
        <f>IFERROR(IF($G3=Tabelid!$L$6,Eksplikatsioon!AD5/SUM(Eksplikatsioon!$O5:'Eksplikatsioon'!$AG5),IF($G3=Tabelid!$L$4,IFERROR(SUMIFS($E:$E,$G:$G,Tabelid!$L$1,$C:$C,Tabelid!$J$4,$H:$H,Y$2,$A:$A,$A3)/SUMIFS($E:$E,$G:$G,Tabelid!$L$1,$C:$C,Tabelid!$J$4,$A:$A,$A3),0),IF($G3=Tabelid!$L$5,IFERROR(SUMIFS($E:$E,$G:$G,Tabelid!$L$1,$C:$C,Tabelid!$J$4,$H:$H,Y$2)/SUMIFS($E:$E,$G:$G,Tabelid!$L$1,$C:$C,Tabelid!$J$4),0),""))),"")</f>
        <v>0</v>
      </c>
      <c r="Z3" s="29">
        <f>IFERROR(IF($G3=Tabelid!$L$6,Eksplikatsioon!AE5/SUM(Eksplikatsioon!$O5:'Eksplikatsioon'!$AG5),IF($G3=Tabelid!$L$4,IFERROR(SUMIFS($E:$E,$G:$G,Tabelid!$L$1,$C:$C,Tabelid!$J$4,$H:$H,Z$2,$A:$A,$A3)/SUMIFS($E:$E,$G:$G,Tabelid!$L$1,$C:$C,Tabelid!$J$4,$A:$A,$A3),0),IF($G3=Tabelid!$L$5,IFERROR(SUMIFS($E:$E,$G:$G,Tabelid!$L$1,$C:$C,Tabelid!$J$4,$H:$H,Z$2)/SUMIFS($E:$E,$G:$G,Tabelid!$L$1,$C:$C,Tabelid!$J$4),0),""))),"")</f>
        <v>0</v>
      </c>
      <c r="AA3" s="29">
        <f>IFERROR(IF($G3=Tabelid!$L$6,Eksplikatsioon!AF5/SUM(Eksplikatsioon!$O5:'Eksplikatsioon'!$AG5),IF($G3=Tabelid!$L$4,IFERROR(SUMIFS($E:$E,$G:$G,Tabelid!$L$1,$C:$C,Tabelid!$J$4,$H:$H,AA$2,$A:$A,$A3)/SUMIFS($E:$E,$G:$G,Tabelid!$L$1,$C:$C,Tabelid!$J$4,$A:$A,$A3),0),IF($G3=Tabelid!$L$5,IFERROR(SUMIFS($E:$E,$G:$G,Tabelid!$L$1,$C:$C,Tabelid!$J$4,$H:$H,AA$2)/SUMIFS($E:$E,$G:$G,Tabelid!$L$1,$C:$C,Tabelid!$J$4),0),""))),"")</f>
        <v>0</v>
      </c>
      <c r="AB3" s="29">
        <f>IFERROR(IF($G3=Tabelid!$L$6,Eksplikatsioon!AG5/SUM(Eksplikatsioon!$O5:'Eksplikatsioon'!$AG5),IF($G3=Tabelid!$L$4,IFERROR(SUMIFS($E:$E,$G:$G,Tabelid!$L$1,$C:$C,Tabelid!$J$4,$H:$H,AB$2,$A:$A,$A3)/SUMIFS($E:$E,$G:$G,Tabelid!$L$1,$C:$C,Tabelid!$J$4,$A:$A,$A3),0),IF($G3=Tabelid!$L$5,IFERROR(SUMIFS($E:$E,$G:$G,Tabelid!$L$1,$C:$C,Tabelid!$J$4,$H:$H,AB$2)/SUMIFS($E:$E,$G:$G,Tabelid!$L$1,$C:$C,Tabelid!$J$4),0),""))),"")</f>
        <v>0</v>
      </c>
      <c r="AC3" s="29">
        <f>IFERROR(IF($G3=Tabelid!$L$6,$E3*J3,IFERROR($E3*J3/SUM($J3:$AB3)*(Eksplikatsioon!O5)/SUMPRODUCT($J3:$AB3,Eksplikatsioon!$O5:$AG5),"")),"")</f>
        <v>8.3069999999999986</v>
      </c>
      <c r="AD3" s="29">
        <f>IFERROR(IF($G3=Tabelid!$L$6,$E3*K3,IFERROR($E3*K3/SUM($J3:$AB3)*(Eksplikatsioon!P5)/SUMPRODUCT($J3:$AB3,Eksplikatsioon!$O5:$AG5),"")),"")</f>
        <v>1.4039999999999999</v>
      </c>
      <c r="AE3" s="29">
        <f>IFERROR(IF($G3=Tabelid!$L$6,$E3*L3,IFERROR($E3*L3/SUM($J3:$AB3)*(Eksplikatsioon!Q5)/SUMPRODUCT($J3:$AB3,Eksplikatsioon!$O5:$AG5),"")),"")</f>
        <v>1.0529999999999999</v>
      </c>
      <c r="AF3" s="29">
        <f>IFERROR(IF($G3=Tabelid!$L$6,$E3*M3,IFERROR($E3*M3/SUM($J3:$AB3)*(Eksplikatsioon!R5)/SUMPRODUCT($J3:$AB3,Eksplikatsioon!$O5:$AG5),"")),"")</f>
        <v>0</v>
      </c>
      <c r="AG3" s="29">
        <f>IFERROR(IF($G3=Tabelid!$L$6,$E3*N3,IFERROR($E3*N3/SUM($J3:$AB3)*(Eksplikatsioon!S5)/SUMPRODUCT($J3:$AB3,Eksplikatsioon!$O5:$AG5),"")),"")</f>
        <v>0.93599999999999994</v>
      </c>
      <c r="AH3" s="29">
        <f>IFERROR(IF($G3=Tabelid!$L$6,$E3*O3,IFERROR($E3*O3/SUM($J3:$AB3)*(Eksplikatsioon!T5)/SUMPRODUCT($J3:$AB3,Eksplikatsioon!$O5:$AG5),"")),"")</f>
        <v>0</v>
      </c>
      <c r="AI3" s="29">
        <f>IFERROR(IF($G3=Tabelid!$L$6,$E3*P3,IFERROR($E3*P3/SUM($J3:$AB3)*(Eksplikatsioon!U5)/SUMPRODUCT($J3:$AB3,Eksplikatsioon!$O5:$AG5),"")),"")</f>
        <v>0</v>
      </c>
      <c r="AJ3" s="29">
        <f>IFERROR(IF($G3=Tabelid!$L$6,$E3*Q3,IFERROR($E3*Q3/SUM($J3:$AB3)*(Eksplikatsioon!V5)/SUMPRODUCT($J3:$AB3,Eksplikatsioon!$O5:$AG5),"")),"")</f>
        <v>0</v>
      </c>
      <c r="AK3" s="29">
        <f>IFERROR(IF($G3=Tabelid!$L$6,$E3*R3,IFERROR($E3*R3/SUM($J3:$AB3)*(Eksplikatsioon!W5)/SUMPRODUCT($J3:$AB3,Eksplikatsioon!$O5:$AG5),"")),"")</f>
        <v>0</v>
      </c>
      <c r="AL3" s="29">
        <f>IFERROR(IF($G3=Tabelid!$L$6,$E3*S3,IFERROR($E3*S3/SUM($J3:$AB3)*(Eksplikatsioon!X5)/SUMPRODUCT($J3:$AB3,Eksplikatsioon!$O5:$AG5),"")),"")</f>
        <v>0</v>
      </c>
      <c r="AM3" s="29">
        <f>IFERROR(IF($G3=Tabelid!$L$6,$E3*T3,IFERROR($E3*T3/SUM($J3:$AB3)*(Eksplikatsioon!Y5)/SUMPRODUCT($J3:$AB3,Eksplikatsioon!$O5:$AG5),"")),"")</f>
        <v>0</v>
      </c>
      <c r="AN3" s="29">
        <f>IFERROR(IF($G3=Tabelid!$L$6,$E3*U3,IFERROR($E3*U3/SUM($J3:$AB3)*(Eksplikatsioon!Z5)/SUMPRODUCT($J3:$AB3,Eksplikatsioon!$O5:$AG5),"")),"")</f>
        <v>0</v>
      </c>
      <c r="AO3" s="29">
        <f>IFERROR(IF($G3=Tabelid!$L$6,$E3*V3,IFERROR($E3*V3/SUM($J3:$AB3)*(Eksplikatsioon!AA5)/SUMPRODUCT($J3:$AB3,Eksplikatsioon!$O5:$AG5),"")),"")</f>
        <v>0</v>
      </c>
      <c r="AP3" s="29">
        <f>IFERROR(IF($G3=Tabelid!$L$6,$E3*W3,IFERROR($E3*W3/SUM($J3:$AB3)*(Eksplikatsioon!AB5)/SUMPRODUCT($J3:$AB3,Eksplikatsioon!$O5:$AG5),"")),"")</f>
        <v>0</v>
      </c>
      <c r="AQ3" s="29">
        <f>IFERROR(IF($G3=Tabelid!$L$6,$E3*X3,IFERROR($E3*X3/SUM($J3:$AB3)*(Eksplikatsioon!AC5)/SUMPRODUCT($J3:$AB3,Eksplikatsioon!$O5:$AG5),"")),"")</f>
        <v>0</v>
      </c>
      <c r="AR3" s="29">
        <f>IFERROR(IF($G3=Tabelid!$L$6,$E3*Y3,IFERROR($E3*Y3/SUM($J3:$AB3)*(Eksplikatsioon!AD5)/SUMPRODUCT($J3:$AB3,Eksplikatsioon!$O5:$AG5),"")),"")</f>
        <v>0</v>
      </c>
      <c r="AS3" s="29">
        <f>IFERROR(IF($G3=Tabelid!$L$6,$E3*Z3,IFERROR($E3*Z3/SUM($J3:$AB3)*(Eksplikatsioon!AE5)/SUMPRODUCT($J3:$AB3,Eksplikatsioon!$O5:$AG5),"")),"")</f>
        <v>0</v>
      </c>
      <c r="AT3" s="29">
        <f>IFERROR(IF($G3=Tabelid!$L$6,$E3*AA3,IFERROR($E3*AA3/SUM($J3:$AB3)*(Eksplikatsioon!AF5)/SUMPRODUCT($J3:$AB3,Eksplikatsioon!$O5:$AG5),"")),"")</f>
        <v>0</v>
      </c>
      <c r="AU3" s="29">
        <f>IFERROR(IF($G3=Tabelid!$L$6,$E3*AB3,IFERROR($E3*AB3/SUM($J3:$AB3)*(Eksplikatsioon!AG5)/SUMPRODUCT($J3:$AB3,Eksplikatsioon!$O5:$AG5),"")),"")</f>
        <v>0</v>
      </c>
      <c r="AW3" s="37" t="str">
        <f>IF(BF3&lt;&gt;"",BF3,IF(BF2&lt;&gt;"","Aktiivne vakantsus",IF(AW2="Aktiivne vakantsus","Üüritav pind kokku",IF(AW2="Üüritav pind kokku","Passiivne vakantsus",""))))</f>
        <v>Sotsiaalkindlustusamet</v>
      </c>
      <c r="AX3" s="37" t="str">
        <f t="shared" ref="AX3" si="0">IF(BG3&lt;&gt;"",BG3,"")</f>
        <v>RIIA15TARTU_11</v>
      </c>
      <c r="AY3" s="35">
        <f>IF(BF3&lt;&gt;"",IF(SUMIFS(E:E,H:H,AW3,G:G,"Ainukasutuses pind",C:C,"ÜÜRITAV PIND")=0,0,SUMIFS(E:E,H:H,AW3,G:G,"Ainukasutuses pind",C:C,"ÜÜRITAV PIND")),IF(AW3="Aktiivne vakantsus",SUMIFS(E:E,C:C,"üüritav pind",G:G,"ainukasutuses pind")-SUM($AY$2:AY2),IF(AW3="Üüritav pind kokku",SUM($AY$2:AY2),"")))</f>
        <v>847.80000000000018</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219.14054927302101</v>
      </c>
      <c r="BB3" s="35">
        <f ca="1">IF(OR(BF3&lt;&gt;"",AW3="Aktiivne vakantsus"),IFERROR(SUM(INDIRECT("r3c"&amp;MATCH($AW3,AC$2:AU$2,0)+28,FALSE):INDIRECT("r1002c"&amp;MATCH($AW3,AC$2:AU$2,0)+28,FALSE)),0),IF(AW3="Üüritav pind kokku",SUM($BB$2:BB2),""))</f>
        <v>305.33299999999986</v>
      </c>
      <c r="BC3" s="35">
        <f ca="1">IF(AW3="Passiivne vakantsus",SUMIFS(E:E,C:C,"PASSIIVNE VAKANTSUS"),IF(AW3="Üüritav pind kokku",SUM(AY3:BB3),IF(AW3&lt;&gt;"",SUM(AY3:BB3),"")))</f>
        <v>1372.273549273021</v>
      </c>
      <c r="BD3" s="45">
        <f ca="1">IFERROR(IF(AND(AW3&lt;&gt;"passiivne vakantsus"),BC3/(SUMIFS(BC:BC,AW:AW,"Üüritav pind kokku")),""),"")</f>
        <v>0.66466799829168888</v>
      </c>
      <c r="BF3" s="36" t="s">
        <v>10</v>
      </c>
      <c r="BG3" s="36" t="s">
        <v>11</v>
      </c>
    </row>
    <row r="4" spans="1:59" x14ac:dyDescent="0.25">
      <c r="A4" s="23" t="str">
        <f>IF(Eksplikatsioon!A6=0,"",Eksplikatsioon!A6)</f>
        <v>00</v>
      </c>
      <c r="B4" s="56" t="str">
        <f>IF(Eksplikatsioon!B6=0,"",Eksplikatsioon!B6)</f>
        <v>002</v>
      </c>
      <c r="C4" s="23" t="str">
        <f>IF(Eksplikatsioon!C6=0,"",Eksplikatsioon!C6)</f>
        <v>TEHNOPIND</v>
      </c>
      <c r="D4" s="23" t="str">
        <f>IF(Eksplikatsioon!D6=0,"",Eksplikatsioon!D6)</f>
        <v>Elektrikilp</v>
      </c>
      <c r="E4" s="54">
        <f>IF(Eksplikatsioon!F6=0,"",Eksplikatsioon!F6)</f>
        <v>2.5</v>
      </c>
      <c r="F4" s="23" t="str">
        <f>IF(Eksplikatsioon!H6=0,"",Eksplikatsioon!H6)</f>
        <v/>
      </c>
      <c r="G4" s="23" t="str">
        <f>IF(Eksplikatsioon!J6=0,"",Eksplikatsioon!J6)</f>
        <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Rahandusministeerium</v>
      </c>
      <c r="AX4" s="37" t="str">
        <f t="shared" ref="AX4:AX9" si="2">IF(BG4&lt;&gt;"",BG4,"")</f>
        <v>RIIA15TARTU_12</v>
      </c>
      <c r="AY4" s="35">
        <f>IF(BF4&lt;&gt;"",IF(SUMIFS(E:E,H:H,AW4,G:G,"Ainukasutuses pind",C:C,"ÜÜRITAV PIND")=0,0,SUMIFS(E:E,H:H,AW4,G:G,"Ainukasutuses pind",C:C,"ÜÜRITAV PIND")),IF(AW4="Aktiivne vakantsus",SUMIFS(E:E,C:C,"üüritav pind",G:G,"ainukasutuses pind")-SUM($AY$2:AY3),IF(AW4="Üüritav pind kokku",SUM($AY$2:AY3),"")))</f>
        <v>106</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61.768177028450999</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27.399030694668816</v>
      </c>
      <c r="BB4" s="35">
        <f ca="1">IF(OR(BF4&lt;&gt;"",AW4="Aktiivne vakantsus"),IFERROR(SUM(INDIRECT("r3c"&amp;MATCH($AW4,AC$2:AU$2,0)+28,FALSE):INDIRECT("r1002c"&amp;MATCH($AW4,AC$2:AU$2,0)+28,FALSE)),0),IF(AW4="Üüritav pind kokku",SUM($BB$2:BB3),""))</f>
        <v>21.792000000000002</v>
      </c>
      <c r="BC4" s="35">
        <f t="shared" ref="BC4:BC9" ca="1" si="3">IF(AW4="Passiivne vakantsus",SUMIFS(E:E,C:C,"PASSIIVNE VAKANTSUS"),IF(AW4="Üüritav pind kokku",SUM(AY4:BB4),IF(AW4&lt;&gt;"",SUM(AY4:BB4),"")))</f>
        <v>216.95920772311982</v>
      </c>
      <c r="BD4" s="45">
        <f t="shared" ref="BD4:BD9" ca="1" si="4">IFERROR(IF(AND(AW4&lt;&gt;"passiivne vakantsus"),BC4/(SUMIFS(BC:BC,AW:AW,"Üüritav pind kokku")),""),"")</f>
        <v>0.10508534714865823</v>
      </c>
      <c r="BF4" s="36" t="s">
        <v>12</v>
      </c>
      <c r="BG4" s="36" t="s">
        <v>13</v>
      </c>
    </row>
    <row r="5" spans="1:59" x14ac:dyDescent="0.25">
      <c r="A5" s="23" t="str">
        <f>IF(Eksplikatsioon!A7=0,"",Eksplikatsioon!A7)</f>
        <v>00</v>
      </c>
      <c r="B5" s="56" t="str">
        <f>IF(Eksplikatsioon!B7=0,"",Eksplikatsioon!B7)</f>
        <v>003</v>
      </c>
      <c r="C5" s="23" t="str">
        <f>IF(Eksplikatsioon!C7=0,"",Eksplikatsioon!C7)</f>
        <v>TEHNOPIND</v>
      </c>
      <c r="D5" s="23" t="str">
        <f>IF(Eksplikatsioon!D7=0,"",Eksplikatsioon!D7)</f>
        <v>Elektrikilp</v>
      </c>
      <c r="E5" s="54">
        <f>IF(Eksplikatsioon!F7=0,"",Eksplikatsioon!F7)</f>
        <v>5.2</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Tervise Arengu Instituut</v>
      </c>
      <c r="AX5" s="37" t="str">
        <f t="shared" si="2"/>
        <v>RIIA15TARTU_14</v>
      </c>
      <c r="AY5" s="35">
        <f>IF(BF5&lt;&gt;"",IF(SUMIFS(E:E,H:H,AW5,G:G,"Ainukasutuses pind",C:C,"ÜÜRITAV PIND")=0,0,SUMIFS(E:E,H:H,AW5,G:G,"Ainukasutuses pind",C:C,"ÜÜRITAV PIND")),IF(AW5="Aktiivne vakantsus",SUMIFS(E:E,C:C,"üüritav pind",G:G,"ainukasutuses pind")-SUM($AY$2:AY4),IF(AW5="Üüritav pind kokku",SUM($AY$2:AY4),"")))</f>
        <v>72.900000000000006</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42.480189673340362</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18.843295638126008</v>
      </c>
      <c r="BB5" s="35">
        <f ca="1">IF(OR(BF5&lt;&gt;"",AW5="Aktiivne vakantsus"),IFERROR(SUM(INDIRECT("r3c"&amp;MATCH($AW5,AC$2:AU$2,0)+28,FALSE):INDIRECT("r1002c"&amp;MATCH($AW5,AC$2:AU$2,0)+28,FALSE)),0),IF(AW5="Üüritav pind kokku",SUM($BB$2:BB4),""))</f>
        <v>16.344000000000001</v>
      </c>
      <c r="BC5" s="35">
        <f t="shared" ca="1" si="3"/>
        <v>150.56748531146638</v>
      </c>
      <c r="BD5" s="45">
        <f t="shared" ca="1" si="4"/>
        <v>7.2928162991119996E-2</v>
      </c>
      <c r="BF5" s="36" t="s">
        <v>14</v>
      </c>
      <c r="BG5" s="36" t="s">
        <v>15</v>
      </c>
    </row>
    <row r="6" spans="1:59" x14ac:dyDescent="0.25">
      <c r="A6" s="23" t="str">
        <f>IF(Eksplikatsioon!A8=0,"",Eksplikatsioon!A8)</f>
        <v>00</v>
      </c>
      <c r="B6" s="56" t="str">
        <f>IF(Eksplikatsioon!B8=0,"",Eksplikatsioon!B8)</f>
        <v>004</v>
      </c>
      <c r="C6" s="23" t="str">
        <f>IF(Eksplikatsioon!C8=0,"",Eksplikatsioon!C8)</f>
        <v>TEHNOPIND</v>
      </c>
      <c r="D6" s="23" t="str">
        <f>IF(Eksplikatsioon!D8=0,"",Eksplikatsioon!D8)</f>
        <v>Soojasõlm</v>
      </c>
      <c r="E6" s="54">
        <f>IF(Eksplikatsioon!F8=0,"",Eksplikatsioon!F8)</f>
        <v>6</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Tarbijakaitse ja Tehnilise Järelevalve Amet</v>
      </c>
      <c r="AX6" s="37" t="str">
        <f t="shared" si="2"/>
        <v>RIIA15TARTU_15</v>
      </c>
      <c r="AY6" s="35">
        <f>IF(BF6&lt;&gt;"",IF(SUMIFS(E:E,H:H,AW6,G:G,"Ainukasutuses pind",C:C,"ÜÜRITAV PIND")=0,0,SUMIFS(E:E,H:H,AW6,G:G,"Ainukasutuses pind",C:C,"ÜÜRITAV PIND")),IF(AW6="Aktiivne vakantsus",SUMIFS(E:E,C:C,"üüritav pind",G:G,"ainukasutuses pind")-SUM($AY$2:AY5),IF(AW6="Üüritav pind kokku",SUM($AY$2:AY5),"")))</f>
        <v>10.9</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6.3516332982086414</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2.8174474959612277</v>
      </c>
      <c r="BB6" s="35">
        <f ca="1">IF(OR(BF6&lt;&gt;"",AW6="Aktiivne vakantsus"),IFERROR(SUM(INDIRECT("r3c"&amp;MATCH($AW6,AC$2:AU$2,0)+28,FALSE):INDIRECT("r1002c"&amp;MATCH($AW6,AC$2:AU$2,0)+28,FALSE)),0),IF(AW6="Üüritav pind kokku",SUM($BB$2:BB5),""))</f>
        <v>1.056</v>
      </c>
      <c r="BC6" s="35">
        <f t="shared" ca="1" si="3"/>
        <v>21.125080794169872</v>
      </c>
      <c r="BD6" s="45">
        <f t="shared" ca="1" si="4"/>
        <v>1.0232045332834384E-2</v>
      </c>
      <c r="BF6" s="36" t="s">
        <v>16</v>
      </c>
      <c r="BG6" s="36" t="s">
        <v>17</v>
      </c>
    </row>
    <row r="7" spans="1:59" x14ac:dyDescent="0.25">
      <c r="A7" s="23" t="str">
        <f>IF(Eksplikatsioon!A9=0,"",Eksplikatsioon!A9)</f>
        <v>00</v>
      </c>
      <c r="B7" s="56" t="str">
        <f>IF(Eksplikatsioon!B9=0,"",Eksplikatsioon!B9)</f>
        <v>005</v>
      </c>
      <c r="C7" s="23" t="str">
        <f>IF(Eksplikatsioon!C9=0,"",Eksplikatsioon!C9)</f>
        <v>TEHNOPIND</v>
      </c>
      <c r="D7" s="23" t="str">
        <f>IF(Eksplikatsioon!D9=0,"",Eksplikatsioon!D9)</f>
        <v>Soojasõlm</v>
      </c>
      <c r="E7" s="54">
        <f>IF(Eksplikatsioon!F9=0,"",Eksplikatsioon!F9)</f>
        <v>3.7</v>
      </c>
      <c r="F7" s="23" t="str">
        <f>IF(Eksplikatsioon!H9=0,"",Eksplikatsioon!H9)</f>
        <v/>
      </c>
      <c r="G7" s="23" t="str">
        <f>IF(Eksplikatsioon!J9=0,"",Eksplikatsioon!J9)</f>
        <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Tervise ja Heaolu Infosüsteemide Keskus</v>
      </c>
      <c r="AX7" s="37" t="str">
        <f t="shared" si="2"/>
        <v>RIIA15TARTU_16</v>
      </c>
      <c r="AY7" s="35">
        <f>IF(BF7&lt;&gt;"",IF(SUMIFS(E:E,H:H,AW7,G:G,"Ainukasutuses pind",C:C,"ÜÜRITAV PIND")=0,0,SUMIFS(E:E,H:H,AW7,G:G,"Ainukasutuses pind",C:C,"ÜÜRITAV PIND")),IF(AW7="Aktiivne vakantsus",SUMIFS(E:E,C:C,"üüritav pind",G:G,"ainukasutuses pind")-SUM($AY$2:AY6),IF(AW7="Üüritav pind kokku",SUM($AY$2:AY6),"")))</f>
        <v>0</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5">
        <f ca="1">IF(OR(BF7&lt;&gt;"",AW7="Aktiivne vakantsus"),IFERROR(SUM(INDIRECT("r3c"&amp;MATCH($AW7,AC$2:AU$2,0)+28,FALSE):INDIRECT("r1002c"&amp;MATCH($AW7,AC$2:AU$2,0)+28,FALSE)),0),IF(AW7="Üüritav pind kokku",SUM($BB$2:BB6),""))</f>
        <v>129.375</v>
      </c>
      <c r="BC7" s="35">
        <f t="shared" ca="1" si="3"/>
        <v>129.375</v>
      </c>
      <c r="BD7" s="45">
        <f t="shared" ca="1" si="4"/>
        <v>6.2663469921534432E-2</v>
      </c>
      <c r="BF7" s="36" t="s">
        <v>18</v>
      </c>
      <c r="BG7" s="36" t="s">
        <v>19</v>
      </c>
    </row>
    <row r="8" spans="1:59" x14ac:dyDescent="0.25">
      <c r="A8" s="23" t="str">
        <f>IF(Eksplikatsioon!A10=0,"",Eksplikatsioon!A10)</f>
        <v>00</v>
      </c>
      <c r="B8" s="56" t="str">
        <f>IF(Eksplikatsioon!B10=0,"",Eksplikatsioon!B10)</f>
        <v>006</v>
      </c>
      <c r="C8" s="23" t="str">
        <f>IF(Eksplikatsioon!C10=0,"",Eksplikatsioon!C10)</f>
        <v>ÜÜRITAV PIND</v>
      </c>
      <c r="D8" s="23" t="str">
        <f>IF(Eksplikatsioon!D10=0,"",Eksplikatsioon!D10)</f>
        <v>Koridor</v>
      </c>
      <c r="E8" s="54">
        <f>IF(Eksplikatsioon!F10=0,"",Eksplikatsioon!F10)</f>
        <v>9.1999999999999993</v>
      </c>
      <c r="F8" s="23" t="str">
        <f>IF(Eksplikatsioon!H10=0,"",Eksplikatsioon!H10)</f>
        <v>SKA 71%; RAM 12%; TAI 9%; TEHIK 8%</v>
      </c>
      <c r="G8" s="23" t="str">
        <f>IF(Eksplikatsioon!J10=0,"",Eksplikatsioon!J10)</f>
        <v>Ühiskasutuses muu pind (muu)</v>
      </c>
      <c r="H8" s="23" t="str">
        <f>IF(Eksplikatsioon!K10=0,"",Eksplikatsioon!K10)</f>
        <v/>
      </c>
      <c r="I8" s="23" t="str">
        <f>IF(Eksplikatsioon!L10=0,"",Eksplikatsioon!L10)</f>
        <v/>
      </c>
      <c r="J8" s="29">
        <f>IFERROR(IF($G8=Tabelid!$L$6,Eksplikatsioon!O10/SUM(Eksplikatsioon!$O10:'Eksplikatsioon'!$AG10),IF($G8=Tabelid!$L$4,IFERROR(SUMIFS($E:$E,$G:$G,Tabelid!$L$1,$C:$C,Tabelid!$J$4,$H:$H,J$2,$A:$A,$A8)/SUMIFS($E:$E,$G:$G,Tabelid!$L$1,$C:$C,Tabelid!$J$4,$A:$A,$A8),0),IF($G8=Tabelid!$L$5,IFERROR(SUMIFS($E:$E,$G:$G,Tabelid!$L$1,$C:$C,Tabelid!$J$4,$H:$H,J$2)/SUMIFS($E:$E,$G:$G,Tabelid!$L$1,$C:$C,Tabelid!$J$4),0),""))),"")</f>
        <v>0.71</v>
      </c>
      <c r="K8" s="29">
        <f>IFERROR(IF($G8=Tabelid!$L$6,Eksplikatsioon!P10/SUM(Eksplikatsioon!$O10:'Eksplikatsioon'!$AG10),IF($G8=Tabelid!$L$4,IFERROR(SUMIFS($E:$E,$G:$G,Tabelid!$L$1,$C:$C,Tabelid!$J$4,$H:$H,K$2,$A:$A,$A8)/SUMIFS($E:$E,$G:$G,Tabelid!$L$1,$C:$C,Tabelid!$J$4,$A:$A,$A8),0),IF($G8=Tabelid!$L$5,IFERROR(SUMIFS($E:$E,$G:$G,Tabelid!$L$1,$C:$C,Tabelid!$J$4,$H:$H,K$2)/SUMIFS($E:$E,$G:$G,Tabelid!$L$1,$C:$C,Tabelid!$J$4),0),""))),"")</f>
        <v>0.12</v>
      </c>
      <c r="L8" s="29">
        <f>IFERROR(IF($G8=Tabelid!$L$6,Eksplikatsioon!Q10/SUM(Eksplikatsioon!$O10:'Eksplikatsioon'!$AG10),IF($G8=Tabelid!$L$4,IFERROR(SUMIFS($E:$E,$G:$G,Tabelid!$L$1,$C:$C,Tabelid!$J$4,$H:$H,L$2,$A:$A,$A8)/SUMIFS($E:$E,$G:$G,Tabelid!$L$1,$C:$C,Tabelid!$J$4,$A:$A,$A8),0),IF($G8=Tabelid!$L$5,IFERROR(SUMIFS($E:$E,$G:$G,Tabelid!$L$1,$C:$C,Tabelid!$J$4,$H:$H,L$2)/SUMIFS($E:$E,$G:$G,Tabelid!$L$1,$C:$C,Tabelid!$J$4),0),""))),"")</f>
        <v>0.09</v>
      </c>
      <c r="M8" s="29">
        <f>IFERROR(IF($G8=Tabelid!$L$6,Eksplikatsioon!R10/SUM(Eksplikatsioon!$O10:'Eksplikatsioon'!$AG10),IF($G8=Tabelid!$L$4,IFERROR(SUMIFS($E:$E,$G:$G,Tabelid!$L$1,$C:$C,Tabelid!$J$4,$H:$H,M$2,$A:$A,$A8)/SUMIFS($E:$E,$G:$G,Tabelid!$L$1,$C:$C,Tabelid!$J$4,$A:$A,$A8),0),IF($G8=Tabelid!$L$5,IFERROR(SUMIFS($E:$E,$G:$G,Tabelid!$L$1,$C:$C,Tabelid!$J$4,$H:$H,M$2)/SUMIFS($E:$E,$G:$G,Tabelid!$L$1,$C:$C,Tabelid!$J$4),0),""))),"")</f>
        <v>0</v>
      </c>
      <c r="N8" s="29">
        <f>IFERROR(IF($G8=Tabelid!$L$6,Eksplikatsioon!S10/SUM(Eksplikatsioon!$O10:'Eksplikatsioon'!$AG10),IF($G8=Tabelid!$L$4,IFERROR(SUMIFS($E:$E,$G:$G,Tabelid!$L$1,$C:$C,Tabelid!$J$4,$H:$H,N$2,$A:$A,$A8)/SUMIFS($E:$E,$G:$G,Tabelid!$L$1,$C:$C,Tabelid!$J$4,$A:$A,$A8),0),IF($G8=Tabelid!$L$5,IFERROR(SUMIFS($E:$E,$G:$G,Tabelid!$L$1,$C:$C,Tabelid!$J$4,$H:$H,N$2)/SUMIFS($E:$E,$G:$G,Tabelid!$L$1,$C:$C,Tabelid!$J$4),0),""))),"")</f>
        <v>0.08</v>
      </c>
      <c r="O8" s="29">
        <f>IFERROR(IF($G8=Tabelid!$L$6,Eksplikatsioon!T10/SUM(Eksplikatsioon!$O10:'Eksplikatsioon'!$AG10),IF($G8=Tabelid!$L$4,IFERROR(SUMIFS($E:$E,$G:$G,Tabelid!$L$1,$C:$C,Tabelid!$J$4,$H:$H,O$2,$A:$A,$A8)/SUMIFS($E:$E,$G:$G,Tabelid!$L$1,$C:$C,Tabelid!$J$4,$A:$A,$A8),0),IF($G8=Tabelid!$L$5,IFERROR(SUMIFS($E:$E,$G:$G,Tabelid!$L$1,$C:$C,Tabelid!$J$4,$H:$H,O$2)/SUMIFS($E:$E,$G:$G,Tabelid!$L$1,$C:$C,Tabelid!$J$4),0),""))),"")</f>
        <v>0</v>
      </c>
      <c r="P8" s="29">
        <f>IFERROR(IF($G8=Tabelid!$L$6,Eksplikatsioon!U10/SUM(Eksplikatsioon!$O10:'Eksplikatsioon'!$AG10),IF($G8=Tabelid!$L$4,IFERROR(SUMIFS($E:$E,$G:$G,Tabelid!$L$1,$C:$C,Tabelid!$J$4,$H:$H,P$2,$A:$A,$A8)/SUMIFS($E:$E,$G:$G,Tabelid!$L$1,$C:$C,Tabelid!$J$4,$A:$A,$A8),0),IF($G8=Tabelid!$L$5,IFERROR(SUMIFS($E:$E,$G:$G,Tabelid!$L$1,$C:$C,Tabelid!$J$4,$H:$H,P$2)/SUMIFS($E:$E,$G:$G,Tabelid!$L$1,$C:$C,Tabelid!$J$4),0),""))),"")</f>
        <v>0</v>
      </c>
      <c r="Q8" s="29">
        <f>IFERROR(IF($G8=Tabelid!$L$6,Eksplikatsioon!V10/SUM(Eksplikatsioon!$O10:'Eksplikatsioon'!$AG10),IF($G8=Tabelid!$L$4,IFERROR(SUMIFS($E:$E,$G:$G,Tabelid!$L$1,$C:$C,Tabelid!$J$4,$H:$H,Q$2,$A:$A,$A8)/SUMIFS($E:$E,$G:$G,Tabelid!$L$1,$C:$C,Tabelid!$J$4,$A:$A,$A8),0),IF($G8=Tabelid!$L$5,IFERROR(SUMIFS($E:$E,$G:$G,Tabelid!$L$1,$C:$C,Tabelid!$J$4,$H:$H,Q$2)/SUMIFS($E:$E,$G:$G,Tabelid!$L$1,$C:$C,Tabelid!$J$4),0),""))),"")</f>
        <v>0</v>
      </c>
      <c r="R8" s="29">
        <f>IFERROR(IF($G8=Tabelid!$L$6,Eksplikatsioon!W10/SUM(Eksplikatsioon!$O10:'Eksplikatsioon'!$AG10),IF($G8=Tabelid!$L$4,IFERROR(SUMIFS($E:$E,$G:$G,Tabelid!$L$1,$C:$C,Tabelid!$J$4,$H:$H,R$2,$A:$A,$A8)/SUMIFS($E:$E,$G:$G,Tabelid!$L$1,$C:$C,Tabelid!$J$4,$A:$A,$A8),0),IF($G8=Tabelid!$L$5,IFERROR(SUMIFS($E:$E,$G:$G,Tabelid!$L$1,$C:$C,Tabelid!$J$4,$H:$H,R$2)/SUMIFS($E:$E,$G:$G,Tabelid!$L$1,$C:$C,Tabelid!$J$4),0),""))),"")</f>
        <v>0</v>
      </c>
      <c r="S8" s="29">
        <f>IFERROR(IF($G8=Tabelid!$L$6,Eksplikatsioon!X10/SUM(Eksplikatsioon!$O10:'Eksplikatsioon'!$AG10),IF($G8=Tabelid!$L$4,IFERROR(SUMIFS($E:$E,$G:$G,Tabelid!$L$1,$C:$C,Tabelid!$J$4,$H:$H,S$2,$A:$A,$A8)/SUMIFS($E:$E,$G:$G,Tabelid!$L$1,$C:$C,Tabelid!$J$4,$A:$A,$A8),0),IF($G8=Tabelid!$L$5,IFERROR(SUMIFS($E:$E,$G:$G,Tabelid!$L$1,$C:$C,Tabelid!$J$4,$H:$H,S$2)/SUMIFS($E:$E,$G:$G,Tabelid!$L$1,$C:$C,Tabelid!$J$4),0),""))),"")</f>
        <v>0</v>
      </c>
      <c r="T8" s="29">
        <f>IFERROR(IF($G8=Tabelid!$L$6,Eksplikatsioon!Y10/SUM(Eksplikatsioon!$O10:'Eksplikatsioon'!$AG10),IF($G8=Tabelid!$L$4,IFERROR(SUMIFS($E:$E,$G:$G,Tabelid!$L$1,$C:$C,Tabelid!$J$4,$H:$H,T$2,$A:$A,$A8)/SUMIFS($E:$E,$G:$G,Tabelid!$L$1,$C:$C,Tabelid!$J$4,$A:$A,$A8),0),IF($G8=Tabelid!$L$5,IFERROR(SUMIFS($E:$E,$G:$G,Tabelid!$L$1,$C:$C,Tabelid!$J$4,$H:$H,T$2)/SUMIFS($E:$E,$G:$G,Tabelid!$L$1,$C:$C,Tabelid!$J$4),0),""))),"")</f>
        <v>0</v>
      </c>
      <c r="U8" s="29">
        <f>IFERROR(IF($G8=Tabelid!$L$6,Eksplikatsioon!Z10/SUM(Eksplikatsioon!$O10:'Eksplikatsioon'!$AG10),IF($G8=Tabelid!$L$4,IFERROR(SUMIFS($E:$E,$G:$G,Tabelid!$L$1,$C:$C,Tabelid!$J$4,$H:$H,U$2,$A:$A,$A8)/SUMIFS($E:$E,$G:$G,Tabelid!$L$1,$C:$C,Tabelid!$J$4,$A:$A,$A8),0),IF($G8=Tabelid!$L$5,IFERROR(SUMIFS($E:$E,$G:$G,Tabelid!$L$1,$C:$C,Tabelid!$J$4,$H:$H,U$2)/SUMIFS($E:$E,$G:$G,Tabelid!$L$1,$C:$C,Tabelid!$J$4),0),""))),"")</f>
        <v>0</v>
      </c>
      <c r="V8" s="29">
        <f>IFERROR(IF($G8=Tabelid!$L$6,Eksplikatsioon!AA10/SUM(Eksplikatsioon!$O10:'Eksplikatsioon'!$AG10),IF($G8=Tabelid!$L$4,IFERROR(SUMIFS($E:$E,$G:$G,Tabelid!$L$1,$C:$C,Tabelid!$J$4,$H:$H,V$2,$A:$A,$A8)/SUMIFS($E:$E,$G:$G,Tabelid!$L$1,$C:$C,Tabelid!$J$4,$A:$A,$A8),0),IF($G8=Tabelid!$L$5,IFERROR(SUMIFS($E:$E,$G:$G,Tabelid!$L$1,$C:$C,Tabelid!$J$4,$H:$H,V$2)/SUMIFS($E:$E,$G:$G,Tabelid!$L$1,$C:$C,Tabelid!$J$4),0),""))),"")</f>
        <v>0</v>
      </c>
      <c r="W8" s="29">
        <f>IFERROR(IF($G8=Tabelid!$L$6,Eksplikatsioon!AB10/SUM(Eksplikatsioon!$O10:'Eksplikatsioon'!$AG10),IF($G8=Tabelid!$L$4,IFERROR(SUMIFS($E:$E,$G:$G,Tabelid!$L$1,$C:$C,Tabelid!$J$4,$H:$H,W$2,$A:$A,$A8)/SUMIFS($E:$E,$G:$G,Tabelid!$L$1,$C:$C,Tabelid!$J$4,$A:$A,$A8),0),IF($G8=Tabelid!$L$5,IFERROR(SUMIFS($E:$E,$G:$G,Tabelid!$L$1,$C:$C,Tabelid!$J$4,$H:$H,W$2)/SUMIFS($E:$E,$G:$G,Tabelid!$L$1,$C:$C,Tabelid!$J$4),0),""))),"")</f>
        <v>0</v>
      </c>
      <c r="X8" s="29">
        <f>IFERROR(IF($G8=Tabelid!$L$6,Eksplikatsioon!AC10/SUM(Eksplikatsioon!$O10:'Eksplikatsioon'!$AG10),IF($G8=Tabelid!$L$4,IFERROR(SUMIFS($E:$E,$G:$G,Tabelid!$L$1,$C:$C,Tabelid!$J$4,$H:$H,X$2,$A:$A,$A8)/SUMIFS($E:$E,$G:$G,Tabelid!$L$1,$C:$C,Tabelid!$J$4,$A:$A,$A8),0),IF($G8=Tabelid!$L$5,IFERROR(SUMIFS($E:$E,$G:$G,Tabelid!$L$1,$C:$C,Tabelid!$J$4,$H:$H,X$2)/SUMIFS($E:$E,$G:$G,Tabelid!$L$1,$C:$C,Tabelid!$J$4),0),""))),"")</f>
        <v>0</v>
      </c>
      <c r="Y8" s="29">
        <f>IFERROR(IF($G8=Tabelid!$L$6,Eksplikatsioon!AD10/SUM(Eksplikatsioon!$O10:'Eksplikatsioon'!$AG10),IF($G8=Tabelid!$L$4,IFERROR(SUMIFS($E:$E,$G:$G,Tabelid!$L$1,$C:$C,Tabelid!$J$4,$H:$H,Y$2,$A:$A,$A8)/SUMIFS($E:$E,$G:$G,Tabelid!$L$1,$C:$C,Tabelid!$J$4,$A:$A,$A8),0),IF($G8=Tabelid!$L$5,IFERROR(SUMIFS($E:$E,$G:$G,Tabelid!$L$1,$C:$C,Tabelid!$J$4,$H:$H,Y$2)/SUMIFS($E:$E,$G:$G,Tabelid!$L$1,$C:$C,Tabelid!$J$4),0),""))),"")</f>
        <v>0</v>
      </c>
      <c r="Z8" s="29">
        <f>IFERROR(IF($G8=Tabelid!$L$6,Eksplikatsioon!AE10/SUM(Eksplikatsioon!$O10:'Eksplikatsioon'!$AG10),IF($G8=Tabelid!$L$4,IFERROR(SUMIFS($E:$E,$G:$G,Tabelid!$L$1,$C:$C,Tabelid!$J$4,$H:$H,Z$2,$A:$A,$A8)/SUMIFS($E:$E,$G:$G,Tabelid!$L$1,$C:$C,Tabelid!$J$4,$A:$A,$A8),0),IF($G8=Tabelid!$L$5,IFERROR(SUMIFS($E:$E,$G:$G,Tabelid!$L$1,$C:$C,Tabelid!$J$4,$H:$H,Z$2)/SUMIFS($E:$E,$G:$G,Tabelid!$L$1,$C:$C,Tabelid!$J$4),0),""))),"")</f>
        <v>0</v>
      </c>
      <c r="AA8" s="29">
        <f>IFERROR(IF($G8=Tabelid!$L$6,Eksplikatsioon!AF10/SUM(Eksplikatsioon!$O10:'Eksplikatsioon'!$AG10),IF($G8=Tabelid!$L$4,IFERROR(SUMIFS($E:$E,$G:$G,Tabelid!$L$1,$C:$C,Tabelid!$J$4,$H:$H,AA$2,$A:$A,$A8)/SUMIFS($E:$E,$G:$G,Tabelid!$L$1,$C:$C,Tabelid!$J$4,$A:$A,$A8),0),IF($G8=Tabelid!$L$5,IFERROR(SUMIFS($E:$E,$G:$G,Tabelid!$L$1,$C:$C,Tabelid!$J$4,$H:$H,AA$2)/SUMIFS($E:$E,$G:$G,Tabelid!$L$1,$C:$C,Tabelid!$J$4),0),""))),"")</f>
        <v>0</v>
      </c>
      <c r="AB8" s="29">
        <f>IFERROR(IF($G8=Tabelid!$L$6,Eksplikatsioon!AG10/SUM(Eksplikatsioon!$O10:'Eksplikatsioon'!$AG10),IF($G8=Tabelid!$L$4,IFERROR(SUMIFS($E:$E,$G:$G,Tabelid!$L$1,$C:$C,Tabelid!$J$4,$H:$H,AB$2,$A:$A,$A8)/SUMIFS($E:$E,$G:$G,Tabelid!$L$1,$C:$C,Tabelid!$J$4,$A:$A,$A8),0),IF($G8=Tabelid!$L$5,IFERROR(SUMIFS($E:$E,$G:$G,Tabelid!$L$1,$C:$C,Tabelid!$J$4,$H:$H,AB$2)/SUMIFS($E:$E,$G:$G,Tabelid!$L$1,$C:$C,Tabelid!$J$4),0),""))),"")</f>
        <v>0</v>
      </c>
      <c r="AC8" s="29">
        <f>IFERROR(IF($G8=Tabelid!$L$6,$E8*J8,IFERROR($E8*J8/SUM($J8:$AB8)*(Eksplikatsioon!O10)/SUMPRODUCT($J8:$AB8,Eksplikatsioon!$O10:$AG10),"")),"")</f>
        <v>6.5319999999999991</v>
      </c>
      <c r="AD8" s="29">
        <f>IFERROR(IF($G8=Tabelid!$L$6,$E8*K8,IFERROR($E8*K8/SUM($J8:$AB8)*(Eksplikatsioon!P10)/SUMPRODUCT($J8:$AB8,Eksplikatsioon!$O10:$AG10),"")),"")</f>
        <v>1.1039999999999999</v>
      </c>
      <c r="AE8" s="29">
        <f>IFERROR(IF($G8=Tabelid!$L$6,$E8*L8,IFERROR($E8*L8/SUM($J8:$AB8)*(Eksplikatsioon!Q10)/SUMPRODUCT($J8:$AB8,Eksplikatsioon!$O10:$AG10),"")),"")</f>
        <v>0.82799999999999996</v>
      </c>
      <c r="AF8" s="29">
        <f>IFERROR(IF($G8=Tabelid!$L$6,$E8*M8,IFERROR($E8*M8/SUM($J8:$AB8)*(Eksplikatsioon!R10)/SUMPRODUCT($J8:$AB8,Eksplikatsioon!$O10:$AG10),"")),"")</f>
        <v>0</v>
      </c>
      <c r="AG8" s="29">
        <f>IFERROR(IF($G8=Tabelid!$L$6,$E8*N8,IFERROR($E8*N8/SUM($J8:$AB8)*(Eksplikatsioon!S10)/SUMPRODUCT($J8:$AB8,Eksplikatsioon!$O10:$AG10),"")),"")</f>
        <v>0.73599999999999999</v>
      </c>
      <c r="AH8" s="29">
        <f>IFERROR(IF($G8=Tabelid!$L$6,$E8*O8,IFERROR($E8*O8/SUM($J8:$AB8)*(Eksplikatsioon!T10)/SUMPRODUCT($J8:$AB8,Eksplikatsioon!$O10:$AG10),"")),"")</f>
        <v>0</v>
      </c>
      <c r="AI8" s="29">
        <f>IFERROR(IF($G8=Tabelid!$L$6,$E8*P8,IFERROR($E8*P8/SUM($J8:$AB8)*(Eksplikatsioon!U10)/SUMPRODUCT($J8:$AB8,Eksplikatsioon!$O10:$AG10),"")),"")</f>
        <v>0</v>
      </c>
      <c r="AJ8" s="29">
        <f>IFERROR(IF($G8=Tabelid!$L$6,$E8*Q8,IFERROR($E8*Q8/SUM($J8:$AB8)*(Eksplikatsioon!V10)/SUMPRODUCT($J8:$AB8,Eksplikatsioon!$O10:$AG10),"")),"")</f>
        <v>0</v>
      </c>
      <c r="AK8" s="29">
        <f>IFERROR(IF($G8=Tabelid!$L$6,$E8*R8,IFERROR($E8*R8/SUM($J8:$AB8)*(Eksplikatsioon!W10)/SUMPRODUCT($J8:$AB8,Eksplikatsioon!$O10:$AG10),"")),"")</f>
        <v>0</v>
      </c>
      <c r="AL8" s="29">
        <f>IFERROR(IF($G8=Tabelid!$L$6,$E8*S8,IFERROR($E8*S8/SUM($J8:$AB8)*(Eksplikatsioon!X10)/SUMPRODUCT($J8:$AB8,Eksplikatsioon!$O10:$AG10),"")),"")</f>
        <v>0</v>
      </c>
      <c r="AM8" s="29">
        <f>IFERROR(IF($G8=Tabelid!$L$6,$E8*T8,IFERROR($E8*T8/SUM($J8:$AB8)*(Eksplikatsioon!Y10)/SUMPRODUCT($J8:$AB8,Eksplikatsioon!$O10:$AG10),"")),"")</f>
        <v>0</v>
      </c>
      <c r="AN8" s="29">
        <f>IFERROR(IF($G8=Tabelid!$L$6,$E8*U8,IFERROR($E8*U8/SUM($J8:$AB8)*(Eksplikatsioon!Z10)/SUMPRODUCT($J8:$AB8,Eksplikatsioon!$O10:$AG10),"")),"")</f>
        <v>0</v>
      </c>
      <c r="AO8" s="29">
        <f>IFERROR(IF($G8=Tabelid!$L$6,$E8*V8,IFERROR($E8*V8/SUM($J8:$AB8)*(Eksplikatsioon!AA10)/SUMPRODUCT($J8:$AB8,Eksplikatsioon!$O10:$AG10),"")),"")</f>
        <v>0</v>
      </c>
      <c r="AP8" s="29">
        <f>IFERROR(IF($G8=Tabelid!$L$6,$E8*W8,IFERROR($E8*W8/SUM($J8:$AB8)*(Eksplikatsioon!AB10)/SUMPRODUCT($J8:$AB8,Eksplikatsioon!$O10:$AG10),"")),"")</f>
        <v>0</v>
      </c>
      <c r="AQ8" s="29">
        <f>IFERROR(IF($G8=Tabelid!$L$6,$E8*X8,IFERROR($E8*X8/SUM($J8:$AB8)*(Eksplikatsioon!AC10)/SUMPRODUCT($J8:$AB8,Eksplikatsioon!$O10:$AG10),"")),"")</f>
        <v>0</v>
      </c>
      <c r="AR8" s="29">
        <f>IFERROR(IF($G8=Tabelid!$L$6,$E8*Y8,IFERROR($E8*Y8/SUM($J8:$AB8)*(Eksplikatsioon!AD10)/SUMPRODUCT($J8:$AB8,Eksplikatsioon!$O10:$AG10),"")),"")</f>
        <v>0</v>
      </c>
      <c r="AS8" s="29">
        <f>IFERROR(IF($G8=Tabelid!$L$6,$E8*Z8,IFERROR($E8*Z8/SUM($J8:$AB8)*(Eksplikatsioon!AE10)/SUMPRODUCT($J8:$AB8,Eksplikatsioon!$O10:$AG10),"")),"")</f>
        <v>0</v>
      </c>
      <c r="AT8" s="29">
        <f>IFERROR(IF($G8=Tabelid!$L$6,$E8*AA8,IFERROR($E8*AA8/SUM($J8:$AB8)*(Eksplikatsioon!AF10)/SUMPRODUCT($J8:$AB8,Eksplikatsioon!$O10:$AG10),"")),"")</f>
        <v>0</v>
      </c>
      <c r="AU8" s="29">
        <f>IFERROR(IF($G8=Tabelid!$L$6,$E8*AB8,IFERROR($E8*AB8/SUM($J8:$AB8)*(Eksplikatsioon!AG10)/SUMPRODUCT($J8:$AB8,Eksplikatsioon!$O10:$AG10),"")),"")</f>
        <v>0</v>
      </c>
      <c r="AW8" s="37" t="str">
        <f t="shared" si="1"/>
        <v>Aktiivne vakantsus</v>
      </c>
      <c r="AX8" s="37" t="str">
        <f t="shared" si="2"/>
        <v/>
      </c>
      <c r="AY8" s="35">
        <f>IF(BF8&lt;&gt;"",IF(SUMIFS(E:E,H:H,AW8,G:G,"Ainukasutuses pind",C:C,"ÜÜRITAV PIND")=0,0,SUMIFS(E:E,H:H,AW8,G:G,"Ainukasutuses pind",C:C,"ÜÜRITAV PIND")),IF(AW8="Aktiivne vakantsus",SUMIFS(E:E,C:C,"üüritav pind",G:G,"ainukasutuses pind")-SUM($AY$2:AY7),IF(AW8="Üüritav pind kokku",SUM($AY$2:AY7),"")))</f>
        <v>138.5</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1.4210854715202004E-14</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35.799676898222941</v>
      </c>
      <c r="BB8" s="35">
        <f ca="1">IF(OR(BF8&lt;&gt;"",AW8="Aktiivne vakantsus"),IFERROR(SUM(INDIRECT("r3c"&amp;MATCH($AW8,AC$2:AU$2,0)+28,FALSE):INDIRECT("r1002c"&amp;MATCH($AW8,AC$2:AU$2,0)+28,FALSE)),0),IF(AW8="Üüritav pind kokku",SUM($BB$2:BB7),""))</f>
        <v>0</v>
      </c>
      <c r="BC8" s="35">
        <f t="shared" ca="1" si="3"/>
        <v>174.29967689822294</v>
      </c>
      <c r="BD8" s="45">
        <f t="shared" ca="1" si="4"/>
        <v>8.4422976314163956E-2</v>
      </c>
      <c r="BF8" s="36"/>
      <c r="BG8" s="36"/>
    </row>
    <row r="9" spans="1:59" x14ac:dyDescent="0.25">
      <c r="A9" s="23" t="str">
        <f>IF(Eksplikatsioon!A11=0,"",Eksplikatsioon!A11)</f>
        <v>00</v>
      </c>
      <c r="B9" s="56" t="str">
        <f>IF(Eksplikatsioon!B11=0,"",Eksplikatsioon!B11)</f>
        <v>007</v>
      </c>
      <c r="C9" s="23" t="str">
        <f>IF(Eksplikatsioon!C11=0,"",Eksplikatsioon!C11)</f>
        <v>ÜÜRITAV PIND</v>
      </c>
      <c r="D9" s="23" t="str">
        <f>IF(Eksplikatsioon!D11=0,"",Eksplikatsioon!D11)</f>
        <v>WC</v>
      </c>
      <c r="E9" s="54">
        <f>IF(Eksplikatsioon!F11=0,"",Eksplikatsioon!F11)</f>
        <v>1.7</v>
      </c>
      <c r="F9" s="23" t="str">
        <f>IF(Eksplikatsioon!H11=0,"",Eksplikatsioon!H11)</f>
        <v>SKA 71%; RAM 12%; TAI 9%; TEHIK 8%</v>
      </c>
      <c r="G9" s="23" t="str">
        <f>IF(Eksplikatsioon!J11=0,"",Eksplikatsioon!J11)</f>
        <v>Ühiskasutuses muu pind (muu)</v>
      </c>
      <c r="H9" s="23" t="str">
        <f>IF(Eksplikatsioon!K11=0,"",Eksplikatsioon!K11)</f>
        <v/>
      </c>
      <c r="I9" s="23" t="str">
        <f>IF(Eksplikatsioon!L11=0,"",Eksplikatsioon!L11)</f>
        <v/>
      </c>
      <c r="J9" s="29">
        <f>IFERROR(IF($G9=Tabelid!$L$6,Eksplikatsioon!O11/SUM(Eksplikatsioon!$O11:'Eksplikatsioon'!$AG11),IF($G9=Tabelid!$L$4,IFERROR(SUMIFS($E:$E,$G:$G,Tabelid!$L$1,$C:$C,Tabelid!$J$4,$H:$H,J$2,$A:$A,$A9)/SUMIFS($E:$E,$G:$G,Tabelid!$L$1,$C:$C,Tabelid!$J$4,$A:$A,$A9),0),IF($G9=Tabelid!$L$5,IFERROR(SUMIFS($E:$E,$G:$G,Tabelid!$L$1,$C:$C,Tabelid!$J$4,$H:$H,J$2)/SUMIFS($E:$E,$G:$G,Tabelid!$L$1,$C:$C,Tabelid!$J$4),0),""))),"")</f>
        <v>0.71</v>
      </c>
      <c r="K9" s="29">
        <f>IFERROR(IF($G9=Tabelid!$L$6,Eksplikatsioon!P11/SUM(Eksplikatsioon!$O11:'Eksplikatsioon'!$AG11),IF($G9=Tabelid!$L$4,IFERROR(SUMIFS($E:$E,$G:$G,Tabelid!$L$1,$C:$C,Tabelid!$J$4,$H:$H,K$2,$A:$A,$A9)/SUMIFS($E:$E,$G:$G,Tabelid!$L$1,$C:$C,Tabelid!$J$4,$A:$A,$A9),0),IF($G9=Tabelid!$L$5,IFERROR(SUMIFS($E:$E,$G:$G,Tabelid!$L$1,$C:$C,Tabelid!$J$4,$H:$H,K$2)/SUMIFS($E:$E,$G:$G,Tabelid!$L$1,$C:$C,Tabelid!$J$4),0),""))),"")</f>
        <v>0.12</v>
      </c>
      <c r="L9" s="29">
        <f>IFERROR(IF($G9=Tabelid!$L$6,Eksplikatsioon!Q11/SUM(Eksplikatsioon!$O11:'Eksplikatsioon'!$AG11),IF($G9=Tabelid!$L$4,IFERROR(SUMIFS($E:$E,$G:$G,Tabelid!$L$1,$C:$C,Tabelid!$J$4,$H:$H,L$2,$A:$A,$A9)/SUMIFS($E:$E,$G:$G,Tabelid!$L$1,$C:$C,Tabelid!$J$4,$A:$A,$A9),0),IF($G9=Tabelid!$L$5,IFERROR(SUMIFS($E:$E,$G:$G,Tabelid!$L$1,$C:$C,Tabelid!$J$4,$H:$H,L$2)/SUMIFS($E:$E,$G:$G,Tabelid!$L$1,$C:$C,Tabelid!$J$4),0),""))),"")</f>
        <v>0.09</v>
      </c>
      <c r="M9" s="29">
        <f>IFERROR(IF($G9=Tabelid!$L$6,Eksplikatsioon!R11/SUM(Eksplikatsioon!$O11:'Eksplikatsioon'!$AG11),IF($G9=Tabelid!$L$4,IFERROR(SUMIFS($E:$E,$G:$G,Tabelid!$L$1,$C:$C,Tabelid!$J$4,$H:$H,M$2,$A:$A,$A9)/SUMIFS($E:$E,$G:$G,Tabelid!$L$1,$C:$C,Tabelid!$J$4,$A:$A,$A9),0),IF($G9=Tabelid!$L$5,IFERROR(SUMIFS($E:$E,$G:$G,Tabelid!$L$1,$C:$C,Tabelid!$J$4,$H:$H,M$2)/SUMIFS($E:$E,$G:$G,Tabelid!$L$1,$C:$C,Tabelid!$J$4),0),""))),"")</f>
        <v>0</v>
      </c>
      <c r="N9" s="29">
        <f>IFERROR(IF($G9=Tabelid!$L$6,Eksplikatsioon!S11/SUM(Eksplikatsioon!$O11:'Eksplikatsioon'!$AG11),IF($G9=Tabelid!$L$4,IFERROR(SUMIFS($E:$E,$G:$G,Tabelid!$L$1,$C:$C,Tabelid!$J$4,$H:$H,N$2,$A:$A,$A9)/SUMIFS($E:$E,$G:$G,Tabelid!$L$1,$C:$C,Tabelid!$J$4,$A:$A,$A9),0),IF($G9=Tabelid!$L$5,IFERROR(SUMIFS($E:$E,$G:$G,Tabelid!$L$1,$C:$C,Tabelid!$J$4,$H:$H,N$2)/SUMIFS($E:$E,$G:$G,Tabelid!$L$1,$C:$C,Tabelid!$J$4),0),""))),"")</f>
        <v>0.08</v>
      </c>
      <c r="O9" s="29">
        <f>IFERROR(IF($G9=Tabelid!$L$6,Eksplikatsioon!T11/SUM(Eksplikatsioon!$O11:'Eksplikatsioon'!$AG11),IF($G9=Tabelid!$L$4,IFERROR(SUMIFS($E:$E,$G:$G,Tabelid!$L$1,$C:$C,Tabelid!$J$4,$H:$H,O$2,$A:$A,$A9)/SUMIFS($E:$E,$G:$G,Tabelid!$L$1,$C:$C,Tabelid!$J$4,$A:$A,$A9),0),IF($G9=Tabelid!$L$5,IFERROR(SUMIFS($E:$E,$G:$G,Tabelid!$L$1,$C:$C,Tabelid!$J$4,$H:$H,O$2)/SUMIFS($E:$E,$G:$G,Tabelid!$L$1,$C:$C,Tabelid!$J$4),0),""))),"")</f>
        <v>0</v>
      </c>
      <c r="P9" s="29">
        <f>IFERROR(IF($G9=Tabelid!$L$6,Eksplikatsioon!U11/SUM(Eksplikatsioon!$O11:'Eksplikatsioon'!$AG11),IF($G9=Tabelid!$L$4,IFERROR(SUMIFS($E:$E,$G:$G,Tabelid!$L$1,$C:$C,Tabelid!$J$4,$H:$H,P$2,$A:$A,$A9)/SUMIFS($E:$E,$G:$G,Tabelid!$L$1,$C:$C,Tabelid!$J$4,$A:$A,$A9),0),IF($G9=Tabelid!$L$5,IFERROR(SUMIFS($E:$E,$G:$G,Tabelid!$L$1,$C:$C,Tabelid!$J$4,$H:$H,P$2)/SUMIFS($E:$E,$G:$G,Tabelid!$L$1,$C:$C,Tabelid!$J$4),0),""))),"")</f>
        <v>0</v>
      </c>
      <c r="Q9" s="29">
        <f>IFERROR(IF($G9=Tabelid!$L$6,Eksplikatsioon!V11/SUM(Eksplikatsioon!$O11:'Eksplikatsioon'!$AG11),IF($G9=Tabelid!$L$4,IFERROR(SUMIFS($E:$E,$G:$G,Tabelid!$L$1,$C:$C,Tabelid!$J$4,$H:$H,Q$2,$A:$A,$A9)/SUMIFS($E:$E,$G:$G,Tabelid!$L$1,$C:$C,Tabelid!$J$4,$A:$A,$A9),0),IF($G9=Tabelid!$L$5,IFERROR(SUMIFS($E:$E,$G:$G,Tabelid!$L$1,$C:$C,Tabelid!$J$4,$H:$H,Q$2)/SUMIFS($E:$E,$G:$G,Tabelid!$L$1,$C:$C,Tabelid!$J$4),0),""))),"")</f>
        <v>0</v>
      </c>
      <c r="R9" s="29">
        <f>IFERROR(IF($G9=Tabelid!$L$6,Eksplikatsioon!W11/SUM(Eksplikatsioon!$O11:'Eksplikatsioon'!$AG11),IF($G9=Tabelid!$L$4,IFERROR(SUMIFS($E:$E,$G:$G,Tabelid!$L$1,$C:$C,Tabelid!$J$4,$H:$H,R$2,$A:$A,$A9)/SUMIFS($E:$E,$G:$G,Tabelid!$L$1,$C:$C,Tabelid!$J$4,$A:$A,$A9),0),IF($G9=Tabelid!$L$5,IFERROR(SUMIFS($E:$E,$G:$G,Tabelid!$L$1,$C:$C,Tabelid!$J$4,$H:$H,R$2)/SUMIFS($E:$E,$G:$G,Tabelid!$L$1,$C:$C,Tabelid!$J$4),0),""))),"")</f>
        <v>0</v>
      </c>
      <c r="S9" s="29">
        <f>IFERROR(IF($G9=Tabelid!$L$6,Eksplikatsioon!X11/SUM(Eksplikatsioon!$O11:'Eksplikatsioon'!$AG11),IF($G9=Tabelid!$L$4,IFERROR(SUMIFS($E:$E,$G:$G,Tabelid!$L$1,$C:$C,Tabelid!$J$4,$H:$H,S$2,$A:$A,$A9)/SUMIFS($E:$E,$G:$G,Tabelid!$L$1,$C:$C,Tabelid!$J$4,$A:$A,$A9),0),IF($G9=Tabelid!$L$5,IFERROR(SUMIFS($E:$E,$G:$G,Tabelid!$L$1,$C:$C,Tabelid!$J$4,$H:$H,S$2)/SUMIFS($E:$E,$G:$G,Tabelid!$L$1,$C:$C,Tabelid!$J$4),0),""))),"")</f>
        <v>0</v>
      </c>
      <c r="T9" s="29">
        <f>IFERROR(IF($G9=Tabelid!$L$6,Eksplikatsioon!Y11/SUM(Eksplikatsioon!$O11:'Eksplikatsioon'!$AG11),IF($G9=Tabelid!$L$4,IFERROR(SUMIFS($E:$E,$G:$G,Tabelid!$L$1,$C:$C,Tabelid!$J$4,$H:$H,T$2,$A:$A,$A9)/SUMIFS($E:$E,$G:$G,Tabelid!$L$1,$C:$C,Tabelid!$J$4,$A:$A,$A9),0),IF($G9=Tabelid!$L$5,IFERROR(SUMIFS($E:$E,$G:$G,Tabelid!$L$1,$C:$C,Tabelid!$J$4,$H:$H,T$2)/SUMIFS($E:$E,$G:$G,Tabelid!$L$1,$C:$C,Tabelid!$J$4),0),""))),"")</f>
        <v>0</v>
      </c>
      <c r="U9" s="29">
        <f>IFERROR(IF($G9=Tabelid!$L$6,Eksplikatsioon!Z11/SUM(Eksplikatsioon!$O11:'Eksplikatsioon'!$AG11),IF($G9=Tabelid!$L$4,IFERROR(SUMIFS($E:$E,$G:$G,Tabelid!$L$1,$C:$C,Tabelid!$J$4,$H:$H,U$2,$A:$A,$A9)/SUMIFS($E:$E,$G:$G,Tabelid!$L$1,$C:$C,Tabelid!$J$4,$A:$A,$A9),0),IF($G9=Tabelid!$L$5,IFERROR(SUMIFS($E:$E,$G:$G,Tabelid!$L$1,$C:$C,Tabelid!$J$4,$H:$H,U$2)/SUMIFS($E:$E,$G:$G,Tabelid!$L$1,$C:$C,Tabelid!$J$4),0),""))),"")</f>
        <v>0</v>
      </c>
      <c r="V9" s="29">
        <f>IFERROR(IF($G9=Tabelid!$L$6,Eksplikatsioon!AA11/SUM(Eksplikatsioon!$O11:'Eksplikatsioon'!$AG11),IF($G9=Tabelid!$L$4,IFERROR(SUMIFS($E:$E,$G:$G,Tabelid!$L$1,$C:$C,Tabelid!$J$4,$H:$H,V$2,$A:$A,$A9)/SUMIFS($E:$E,$G:$G,Tabelid!$L$1,$C:$C,Tabelid!$J$4,$A:$A,$A9),0),IF($G9=Tabelid!$L$5,IFERROR(SUMIFS($E:$E,$G:$G,Tabelid!$L$1,$C:$C,Tabelid!$J$4,$H:$H,V$2)/SUMIFS($E:$E,$G:$G,Tabelid!$L$1,$C:$C,Tabelid!$J$4),0),""))),"")</f>
        <v>0</v>
      </c>
      <c r="W9" s="29">
        <f>IFERROR(IF($G9=Tabelid!$L$6,Eksplikatsioon!AB11/SUM(Eksplikatsioon!$O11:'Eksplikatsioon'!$AG11),IF($G9=Tabelid!$L$4,IFERROR(SUMIFS($E:$E,$G:$G,Tabelid!$L$1,$C:$C,Tabelid!$J$4,$H:$H,W$2,$A:$A,$A9)/SUMIFS($E:$E,$G:$G,Tabelid!$L$1,$C:$C,Tabelid!$J$4,$A:$A,$A9),0),IF($G9=Tabelid!$L$5,IFERROR(SUMIFS($E:$E,$G:$G,Tabelid!$L$1,$C:$C,Tabelid!$J$4,$H:$H,W$2)/SUMIFS($E:$E,$G:$G,Tabelid!$L$1,$C:$C,Tabelid!$J$4),0),""))),"")</f>
        <v>0</v>
      </c>
      <c r="X9" s="29">
        <f>IFERROR(IF($G9=Tabelid!$L$6,Eksplikatsioon!AC11/SUM(Eksplikatsioon!$O11:'Eksplikatsioon'!$AG11),IF($G9=Tabelid!$L$4,IFERROR(SUMIFS($E:$E,$G:$G,Tabelid!$L$1,$C:$C,Tabelid!$J$4,$H:$H,X$2,$A:$A,$A9)/SUMIFS($E:$E,$G:$G,Tabelid!$L$1,$C:$C,Tabelid!$J$4,$A:$A,$A9),0),IF($G9=Tabelid!$L$5,IFERROR(SUMIFS($E:$E,$G:$G,Tabelid!$L$1,$C:$C,Tabelid!$J$4,$H:$H,X$2)/SUMIFS($E:$E,$G:$G,Tabelid!$L$1,$C:$C,Tabelid!$J$4),0),""))),"")</f>
        <v>0</v>
      </c>
      <c r="Y9" s="29">
        <f>IFERROR(IF($G9=Tabelid!$L$6,Eksplikatsioon!AD11/SUM(Eksplikatsioon!$O11:'Eksplikatsioon'!$AG11),IF($G9=Tabelid!$L$4,IFERROR(SUMIFS($E:$E,$G:$G,Tabelid!$L$1,$C:$C,Tabelid!$J$4,$H:$H,Y$2,$A:$A,$A9)/SUMIFS($E:$E,$G:$G,Tabelid!$L$1,$C:$C,Tabelid!$J$4,$A:$A,$A9),0),IF($G9=Tabelid!$L$5,IFERROR(SUMIFS($E:$E,$G:$G,Tabelid!$L$1,$C:$C,Tabelid!$J$4,$H:$H,Y$2)/SUMIFS($E:$E,$G:$G,Tabelid!$L$1,$C:$C,Tabelid!$J$4),0),""))),"")</f>
        <v>0</v>
      </c>
      <c r="Z9" s="29">
        <f>IFERROR(IF($G9=Tabelid!$L$6,Eksplikatsioon!AE11/SUM(Eksplikatsioon!$O11:'Eksplikatsioon'!$AG11),IF($G9=Tabelid!$L$4,IFERROR(SUMIFS($E:$E,$G:$G,Tabelid!$L$1,$C:$C,Tabelid!$J$4,$H:$H,Z$2,$A:$A,$A9)/SUMIFS($E:$E,$G:$G,Tabelid!$L$1,$C:$C,Tabelid!$J$4,$A:$A,$A9),0),IF($G9=Tabelid!$L$5,IFERROR(SUMIFS($E:$E,$G:$G,Tabelid!$L$1,$C:$C,Tabelid!$J$4,$H:$H,Z$2)/SUMIFS($E:$E,$G:$G,Tabelid!$L$1,$C:$C,Tabelid!$J$4),0),""))),"")</f>
        <v>0</v>
      </c>
      <c r="AA9" s="29">
        <f>IFERROR(IF($G9=Tabelid!$L$6,Eksplikatsioon!AF11/SUM(Eksplikatsioon!$O11:'Eksplikatsioon'!$AG11),IF($G9=Tabelid!$L$4,IFERROR(SUMIFS($E:$E,$G:$G,Tabelid!$L$1,$C:$C,Tabelid!$J$4,$H:$H,AA$2,$A:$A,$A9)/SUMIFS($E:$E,$G:$G,Tabelid!$L$1,$C:$C,Tabelid!$J$4,$A:$A,$A9),0),IF($G9=Tabelid!$L$5,IFERROR(SUMIFS($E:$E,$G:$G,Tabelid!$L$1,$C:$C,Tabelid!$J$4,$H:$H,AA$2)/SUMIFS($E:$E,$G:$G,Tabelid!$L$1,$C:$C,Tabelid!$J$4),0),""))),"")</f>
        <v>0</v>
      </c>
      <c r="AB9" s="29">
        <f>IFERROR(IF($G9=Tabelid!$L$6,Eksplikatsioon!AG11/SUM(Eksplikatsioon!$O11:'Eksplikatsioon'!$AG11),IF($G9=Tabelid!$L$4,IFERROR(SUMIFS($E:$E,$G:$G,Tabelid!$L$1,$C:$C,Tabelid!$J$4,$H:$H,AB$2,$A:$A,$A9)/SUMIFS($E:$E,$G:$G,Tabelid!$L$1,$C:$C,Tabelid!$J$4,$A:$A,$A9),0),IF($G9=Tabelid!$L$5,IFERROR(SUMIFS($E:$E,$G:$G,Tabelid!$L$1,$C:$C,Tabelid!$J$4,$H:$H,AB$2)/SUMIFS($E:$E,$G:$G,Tabelid!$L$1,$C:$C,Tabelid!$J$4),0),""))),"")</f>
        <v>0</v>
      </c>
      <c r="AC9" s="29">
        <f>IFERROR(IF($G9=Tabelid!$L$6,$E9*J9,IFERROR($E9*J9/SUM($J9:$AB9)*(Eksplikatsioon!O11)/SUMPRODUCT($J9:$AB9,Eksplikatsioon!$O11:$AG11),"")),"")</f>
        <v>1.2069999999999999</v>
      </c>
      <c r="AD9" s="29">
        <f>IFERROR(IF($G9=Tabelid!$L$6,$E9*K9,IFERROR($E9*K9/SUM($J9:$AB9)*(Eksplikatsioon!P11)/SUMPRODUCT($J9:$AB9,Eksplikatsioon!$O11:$AG11),"")),"")</f>
        <v>0.20399999999999999</v>
      </c>
      <c r="AE9" s="29">
        <f>IFERROR(IF($G9=Tabelid!$L$6,$E9*L9,IFERROR($E9*L9/SUM($J9:$AB9)*(Eksplikatsioon!Q11)/SUMPRODUCT($J9:$AB9,Eksplikatsioon!$O11:$AG11),"")),"")</f>
        <v>0.153</v>
      </c>
      <c r="AF9" s="29">
        <f>IFERROR(IF($G9=Tabelid!$L$6,$E9*M9,IFERROR($E9*M9/SUM($J9:$AB9)*(Eksplikatsioon!R11)/SUMPRODUCT($J9:$AB9,Eksplikatsioon!$O11:$AG11),"")),"")</f>
        <v>0</v>
      </c>
      <c r="AG9" s="29">
        <f>IFERROR(IF($G9=Tabelid!$L$6,$E9*N9,IFERROR($E9*N9/SUM($J9:$AB9)*(Eksplikatsioon!S11)/SUMPRODUCT($J9:$AB9,Eksplikatsioon!$O11:$AG11),"")),"")</f>
        <v>0.13600000000000001</v>
      </c>
      <c r="AH9" s="29">
        <f>IFERROR(IF($G9=Tabelid!$L$6,$E9*O9,IFERROR($E9*O9/SUM($J9:$AB9)*(Eksplikatsioon!T11)/SUMPRODUCT($J9:$AB9,Eksplikatsioon!$O11:$AG11),"")),"")</f>
        <v>0</v>
      </c>
      <c r="AI9" s="29">
        <f>IFERROR(IF($G9=Tabelid!$L$6,$E9*P9,IFERROR($E9*P9/SUM($J9:$AB9)*(Eksplikatsioon!U11)/SUMPRODUCT($J9:$AB9,Eksplikatsioon!$O11:$AG11),"")),"")</f>
        <v>0</v>
      </c>
      <c r="AJ9" s="29">
        <f>IFERROR(IF($G9=Tabelid!$L$6,$E9*Q9,IFERROR($E9*Q9/SUM($J9:$AB9)*(Eksplikatsioon!V11)/SUMPRODUCT($J9:$AB9,Eksplikatsioon!$O11:$AG11),"")),"")</f>
        <v>0</v>
      </c>
      <c r="AK9" s="29">
        <f>IFERROR(IF($G9=Tabelid!$L$6,$E9*R9,IFERROR($E9*R9/SUM($J9:$AB9)*(Eksplikatsioon!W11)/SUMPRODUCT($J9:$AB9,Eksplikatsioon!$O11:$AG11),"")),"")</f>
        <v>0</v>
      </c>
      <c r="AL9" s="29">
        <f>IFERROR(IF($G9=Tabelid!$L$6,$E9*S9,IFERROR($E9*S9/SUM($J9:$AB9)*(Eksplikatsioon!X11)/SUMPRODUCT($J9:$AB9,Eksplikatsioon!$O11:$AG11),"")),"")</f>
        <v>0</v>
      </c>
      <c r="AM9" s="29">
        <f>IFERROR(IF($G9=Tabelid!$L$6,$E9*T9,IFERROR($E9*T9/SUM($J9:$AB9)*(Eksplikatsioon!Y11)/SUMPRODUCT($J9:$AB9,Eksplikatsioon!$O11:$AG11),"")),"")</f>
        <v>0</v>
      </c>
      <c r="AN9" s="29">
        <f>IFERROR(IF($G9=Tabelid!$L$6,$E9*U9,IFERROR($E9*U9/SUM($J9:$AB9)*(Eksplikatsioon!Z11)/SUMPRODUCT($J9:$AB9,Eksplikatsioon!$O11:$AG11),"")),"")</f>
        <v>0</v>
      </c>
      <c r="AO9" s="29">
        <f>IFERROR(IF($G9=Tabelid!$L$6,$E9*V9,IFERROR($E9*V9/SUM($J9:$AB9)*(Eksplikatsioon!AA11)/SUMPRODUCT($J9:$AB9,Eksplikatsioon!$O11:$AG11),"")),"")</f>
        <v>0</v>
      </c>
      <c r="AP9" s="29">
        <f>IFERROR(IF($G9=Tabelid!$L$6,$E9*W9,IFERROR($E9*W9/SUM($J9:$AB9)*(Eksplikatsioon!AB11)/SUMPRODUCT($J9:$AB9,Eksplikatsioon!$O11:$AG11),"")),"")</f>
        <v>0</v>
      </c>
      <c r="AQ9" s="29">
        <f>IFERROR(IF($G9=Tabelid!$L$6,$E9*X9,IFERROR($E9*X9/SUM($J9:$AB9)*(Eksplikatsioon!AC11)/SUMPRODUCT($J9:$AB9,Eksplikatsioon!$O11:$AG11),"")),"")</f>
        <v>0</v>
      </c>
      <c r="AR9" s="29">
        <f>IFERROR(IF($G9=Tabelid!$L$6,$E9*Y9,IFERROR($E9*Y9/SUM($J9:$AB9)*(Eksplikatsioon!AD11)/SUMPRODUCT($J9:$AB9,Eksplikatsioon!$O11:$AG11),"")),"")</f>
        <v>0</v>
      </c>
      <c r="AS9" s="29">
        <f>IFERROR(IF($G9=Tabelid!$L$6,$E9*Z9,IFERROR($E9*Z9/SUM($J9:$AB9)*(Eksplikatsioon!AE11)/SUMPRODUCT($J9:$AB9,Eksplikatsioon!$O11:$AG11),"")),"")</f>
        <v>0</v>
      </c>
      <c r="AT9" s="29">
        <f>IFERROR(IF($G9=Tabelid!$L$6,$E9*AA9,IFERROR($E9*AA9/SUM($J9:$AB9)*(Eksplikatsioon!AF11)/SUMPRODUCT($J9:$AB9,Eksplikatsioon!$O11:$AG11),"")),"")</f>
        <v>0</v>
      </c>
      <c r="AU9" s="29">
        <f>IFERROR(IF($G9=Tabelid!$L$6,$E9*AB9,IFERROR($E9*AB9/SUM($J9:$AB9)*(Eksplikatsioon!AG11)/SUMPRODUCT($J9:$AB9,Eksplikatsioon!$O11:$AG11),"")),"")</f>
        <v>0</v>
      </c>
      <c r="AW9" s="37" t="str">
        <f t="shared" si="1"/>
        <v>Üüritav pind kokku</v>
      </c>
      <c r="AX9" s="37" t="str">
        <f t="shared" si="2"/>
        <v/>
      </c>
      <c r="AY9" s="35">
        <f>IF(BF9&lt;&gt;"",IF(SUMIFS(E:E,H:H,AW9,G:G,"Ainukasutuses pind",C:C,"ÜÜRITAV PIND")=0,0,SUMIFS(E:E,H:H,AW9,G:G,"Ainukasutuses pind",C:C,"ÜÜRITAV PIND")),IF(AW9="Aktiivne vakantsus",SUMIFS(E:E,C:C,"üüritav pind",G:G,"ainukasutuses pind")-SUM($AY$2:AY8),IF(AW9="Üüritav pind kokku",SUM($AY$2:AY8),"")))</f>
        <v>1176.1000000000004</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110.60000000000001</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304</v>
      </c>
      <c r="BB9" s="35">
        <f ca="1">IF(OR(BF9&lt;&gt;"",AW9="Aktiivne vakantsus"),IFERROR(SUM(INDIRECT("r3c"&amp;MATCH($AW9,AC$2:AU$2,0)+28,FALSE):INDIRECT("r1002c"&amp;MATCH($AW9,AC$2:AU$2,0)+28,FALSE)),0),IF(AW9="Üüritav pind kokku",SUM($BB$2:BB8),""))</f>
        <v>473.89999999999986</v>
      </c>
      <c r="BC9" s="35">
        <f t="shared" ca="1" si="3"/>
        <v>2064.6000000000004</v>
      </c>
      <c r="BD9" s="45">
        <f t="shared" ca="1" si="4"/>
        <v>1</v>
      </c>
      <c r="BF9" s="36"/>
      <c r="BG9" s="36"/>
    </row>
    <row r="10" spans="1:59" x14ac:dyDescent="0.25">
      <c r="A10" s="23" t="str">
        <f>IF(Eksplikatsioon!A12=0,"",Eksplikatsioon!A12)</f>
        <v>00</v>
      </c>
      <c r="B10" s="56" t="str">
        <f>IF(Eksplikatsioon!B12=0,"",Eksplikatsioon!B12)</f>
        <v>008</v>
      </c>
      <c r="C10" s="23" t="str">
        <f>IF(Eksplikatsioon!C12=0,"",Eksplikatsioon!C12)</f>
        <v>ÜÜRITAV PIND</v>
      </c>
      <c r="D10" s="23" t="str">
        <f>IF(Eksplikatsioon!D12=0,"",Eksplikatsioon!D12)</f>
        <v>Koridor</v>
      </c>
      <c r="E10" s="54">
        <f>IF(Eksplikatsioon!F12=0,"",Eksplikatsioon!F12)</f>
        <v>9</v>
      </c>
      <c r="F10" s="23" t="str">
        <f>IF(Eksplikatsioon!H12=0,"",Eksplikatsioon!H12)</f>
        <v>SKA 71%; RAM 12%; TAI 9%; TEHIK 8%</v>
      </c>
      <c r="G10" s="23" t="str">
        <f>IF(Eksplikatsioon!J12=0,"",Eksplikatsioon!J12)</f>
        <v>Ühiskasutuses muu pind (muu)</v>
      </c>
      <c r="H10" s="23" t="str">
        <f>IF(Eksplikatsioon!K12=0,"",Eksplikatsioon!K12)</f>
        <v/>
      </c>
      <c r="I10" s="23" t="str">
        <f>IF(Eksplikatsioon!L12=0,"",Eksplikatsioon!L12)</f>
        <v/>
      </c>
      <c r="J10" s="29">
        <f>IFERROR(IF($G10=Tabelid!$L$6,Eksplikatsioon!O12/SUM(Eksplikatsioon!$O12:'Eksplikatsioon'!$AG12),IF($G10=Tabelid!$L$4,IFERROR(SUMIFS($E:$E,$G:$G,Tabelid!$L$1,$C:$C,Tabelid!$J$4,$H:$H,J$2,$A:$A,$A10)/SUMIFS($E:$E,$G:$G,Tabelid!$L$1,$C:$C,Tabelid!$J$4,$A:$A,$A10),0),IF($G10=Tabelid!$L$5,IFERROR(SUMIFS($E:$E,$G:$G,Tabelid!$L$1,$C:$C,Tabelid!$J$4,$H:$H,J$2)/SUMIFS($E:$E,$G:$G,Tabelid!$L$1,$C:$C,Tabelid!$J$4),0),""))),"")</f>
        <v>0.71</v>
      </c>
      <c r="K10" s="29">
        <f>IFERROR(IF($G10=Tabelid!$L$6,Eksplikatsioon!P12/SUM(Eksplikatsioon!$O12:'Eksplikatsioon'!$AG12),IF($G10=Tabelid!$L$4,IFERROR(SUMIFS($E:$E,$G:$G,Tabelid!$L$1,$C:$C,Tabelid!$J$4,$H:$H,K$2,$A:$A,$A10)/SUMIFS($E:$E,$G:$G,Tabelid!$L$1,$C:$C,Tabelid!$J$4,$A:$A,$A10),0),IF($G10=Tabelid!$L$5,IFERROR(SUMIFS($E:$E,$G:$G,Tabelid!$L$1,$C:$C,Tabelid!$J$4,$H:$H,K$2)/SUMIFS($E:$E,$G:$G,Tabelid!$L$1,$C:$C,Tabelid!$J$4),0),""))),"")</f>
        <v>0.12</v>
      </c>
      <c r="L10" s="29">
        <f>IFERROR(IF($G10=Tabelid!$L$6,Eksplikatsioon!Q12/SUM(Eksplikatsioon!$O12:'Eksplikatsioon'!$AG12),IF($G10=Tabelid!$L$4,IFERROR(SUMIFS($E:$E,$G:$G,Tabelid!$L$1,$C:$C,Tabelid!$J$4,$H:$H,L$2,$A:$A,$A10)/SUMIFS($E:$E,$G:$G,Tabelid!$L$1,$C:$C,Tabelid!$J$4,$A:$A,$A10),0),IF($G10=Tabelid!$L$5,IFERROR(SUMIFS($E:$E,$G:$G,Tabelid!$L$1,$C:$C,Tabelid!$J$4,$H:$H,L$2)/SUMIFS($E:$E,$G:$G,Tabelid!$L$1,$C:$C,Tabelid!$J$4),0),""))),"")</f>
        <v>0.09</v>
      </c>
      <c r="M10" s="29">
        <f>IFERROR(IF($G10=Tabelid!$L$6,Eksplikatsioon!R12/SUM(Eksplikatsioon!$O12:'Eksplikatsioon'!$AG12),IF($G10=Tabelid!$L$4,IFERROR(SUMIFS($E:$E,$G:$G,Tabelid!$L$1,$C:$C,Tabelid!$J$4,$H:$H,M$2,$A:$A,$A10)/SUMIFS($E:$E,$G:$G,Tabelid!$L$1,$C:$C,Tabelid!$J$4,$A:$A,$A10),0),IF($G10=Tabelid!$L$5,IFERROR(SUMIFS($E:$E,$G:$G,Tabelid!$L$1,$C:$C,Tabelid!$J$4,$H:$H,M$2)/SUMIFS($E:$E,$G:$G,Tabelid!$L$1,$C:$C,Tabelid!$J$4),0),""))),"")</f>
        <v>0</v>
      </c>
      <c r="N10" s="29">
        <f>IFERROR(IF($G10=Tabelid!$L$6,Eksplikatsioon!S12/SUM(Eksplikatsioon!$O12:'Eksplikatsioon'!$AG12),IF($G10=Tabelid!$L$4,IFERROR(SUMIFS($E:$E,$G:$G,Tabelid!$L$1,$C:$C,Tabelid!$J$4,$H:$H,N$2,$A:$A,$A10)/SUMIFS($E:$E,$G:$G,Tabelid!$L$1,$C:$C,Tabelid!$J$4,$A:$A,$A10),0),IF($G10=Tabelid!$L$5,IFERROR(SUMIFS($E:$E,$G:$G,Tabelid!$L$1,$C:$C,Tabelid!$J$4,$H:$H,N$2)/SUMIFS($E:$E,$G:$G,Tabelid!$L$1,$C:$C,Tabelid!$J$4),0),""))),"")</f>
        <v>0.08</v>
      </c>
      <c r="O10" s="29">
        <f>IFERROR(IF($G10=Tabelid!$L$6,Eksplikatsioon!T12/SUM(Eksplikatsioon!$O12:'Eksplikatsioon'!$AG12),IF($G10=Tabelid!$L$4,IFERROR(SUMIFS($E:$E,$G:$G,Tabelid!$L$1,$C:$C,Tabelid!$J$4,$H:$H,O$2,$A:$A,$A10)/SUMIFS($E:$E,$G:$G,Tabelid!$L$1,$C:$C,Tabelid!$J$4,$A:$A,$A10),0),IF($G10=Tabelid!$L$5,IFERROR(SUMIFS($E:$E,$G:$G,Tabelid!$L$1,$C:$C,Tabelid!$J$4,$H:$H,O$2)/SUMIFS($E:$E,$G:$G,Tabelid!$L$1,$C:$C,Tabelid!$J$4),0),""))),"")</f>
        <v>0</v>
      </c>
      <c r="P10" s="29">
        <f>IFERROR(IF($G10=Tabelid!$L$6,Eksplikatsioon!U12/SUM(Eksplikatsioon!$O12:'Eksplikatsioon'!$AG12),IF($G10=Tabelid!$L$4,IFERROR(SUMIFS($E:$E,$G:$G,Tabelid!$L$1,$C:$C,Tabelid!$J$4,$H:$H,P$2,$A:$A,$A10)/SUMIFS($E:$E,$G:$G,Tabelid!$L$1,$C:$C,Tabelid!$J$4,$A:$A,$A10),0),IF($G10=Tabelid!$L$5,IFERROR(SUMIFS($E:$E,$G:$G,Tabelid!$L$1,$C:$C,Tabelid!$J$4,$H:$H,P$2)/SUMIFS($E:$E,$G:$G,Tabelid!$L$1,$C:$C,Tabelid!$J$4),0),""))),"")</f>
        <v>0</v>
      </c>
      <c r="Q10" s="29">
        <f>IFERROR(IF($G10=Tabelid!$L$6,Eksplikatsioon!V12/SUM(Eksplikatsioon!$O12:'Eksplikatsioon'!$AG12),IF($G10=Tabelid!$L$4,IFERROR(SUMIFS($E:$E,$G:$G,Tabelid!$L$1,$C:$C,Tabelid!$J$4,$H:$H,Q$2,$A:$A,$A10)/SUMIFS($E:$E,$G:$G,Tabelid!$L$1,$C:$C,Tabelid!$J$4,$A:$A,$A10),0),IF($G10=Tabelid!$L$5,IFERROR(SUMIFS($E:$E,$G:$G,Tabelid!$L$1,$C:$C,Tabelid!$J$4,$H:$H,Q$2)/SUMIFS($E:$E,$G:$G,Tabelid!$L$1,$C:$C,Tabelid!$J$4),0),""))),"")</f>
        <v>0</v>
      </c>
      <c r="R10" s="29">
        <f>IFERROR(IF($G10=Tabelid!$L$6,Eksplikatsioon!W12/SUM(Eksplikatsioon!$O12:'Eksplikatsioon'!$AG12),IF($G10=Tabelid!$L$4,IFERROR(SUMIFS($E:$E,$G:$G,Tabelid!$L$1,$C:$C,Tabelid!$J$4,$H:$H,R$2,$A:$A,$A10)/SUMIFS($E:$E,$G:$G,Tabelid!$L$1,$C:$C,Tabelid!$J$4,$A:$A,$A10),0),IF($G10=Tabelid!$L$5,IFERROR(SUMIFS($E:$E,$G:$G,Tabelid!$L$1,$C:$C,Tabelid!$J$4,$H:$H,R$2)/SUMIFS($E:$E,$G:$G,Tabelid!$L$1,$C:$C,Tabelid!$J$4),0),""))),"")</f>
        <v>0</v>
      </c>
      <c r="S10" s="29">
        <f>IFERROR(IF($G10=Tabelid!$L$6,Eksplikatsioon!X12/SUM(Eksplikatsioon!$O12:'Eksplikatsioon'!$AG12),IF($G10=Tabelid!$L$4,IFERROR(SUMIFS($E:$E,$G:$G,Tabelid!$L$1,$C:$C,Tabelid!$J$4,$H:$H,S$2,$A:$A,$A10)/SUMIFS($E:$E,$G:$G,Tabelid!$L$1,$C:$C,Tabelid!$J$4,$A:$A,$A10),0),IF($G10=Tabelid!$L$5,IFERROR(SUMIFS($E:$E,$G:$G,Tabelid!$L$1,$C:$C,Tabelid!$J$4,$H:$H,S$2)/SUMIFS($E:$E,$G:$G,Tabelid!$L$1,$C:$C,Tabelid!$J$4),0),""))),"")</f>
        <v>0</v>
      </c>
      <c r="T10" s="29">
        <f>IFERROR(IF($G10=Tabelid!$L$6,Eksplikatsioon!Y12/SUM(Eksplikatsioon!$O12:'Eksplikatsioon'!$AG12),IF($G10=Tabelid!$L$4,IFERROR(SUMIFS($E:$E,$G:$G,Tabelid!$L$1,$C:$C,Tabelid!$J$4,$H:$H,T$2,$A:$A,$A10)/SUMIFS($E:$E,$G:$G,Tabelid!$L$1,$C:$C,Tabelid!$J$4,$A:$A,$A10),0),IF($G10=Tabelid!$L$5,IFERROR(SUMIFS($E:$E,$G:$G,Tabelid!$L$1,$C:$C,Tabelid!$J$4,$H:$H,T$2)/SUMIFS($E:$E,$G:$G,Tabelid!$L$1,$C:$C,Tabelid!$J$4),0),""))),"")</f>
        <v>0</v>
      </c>
      <c r="U10" s="29">
        <f>IFERROR(IF($G10=Tabelid!$L$6,Eksplikatsioon!Z12/SUM(Eksplikatsioon!$O12:'Eksplikatsioon'!$AG12),IF($G10=Tabelid!$L$4,IFERROR(SUMIFS($E:$E,$G:$G,Tabelid!$L$1,$C:$C,Tabelid!$J$4,$H:$H,U$2,$A:$A,$A10)/SUMIFS($E:$E,$G:$G,Tabelid!$L$1,$C:$C,Tabelid!$J$4,$A:$A,$A10),0),IF($G10=Tabelid!$L$5,IFERROR(SUMIFS($E:$E,$G:$G,Tabelid!$L$1,$C:$C,Tabelid!$J$4,$H:$H,U$2)/SUMIFS($E:$E,$G:$G,Tabelid!$L$1,$C:$C,Tabelid!$J$4),0),""))),"")</f>
        <v>0</v>
      </c>
      <c r="V10" s="29">
        <f>IFERROR(IF($G10=Tabelid!$L$6,Eksplikatsioon!AA12/SUM(Eksplikatsioon!$O12:'Eksplikatsioon'!$AG12),IF($G10=Tabelid!$L$4,IFERROR(SUMIFS($E:$E,$G:$G,Tabelid!$L$1,$C:$C,Tabelid!$J$4,$H:$H,V$2,$A:$A,$A10)/SUMIFS($E:$E,$G:$G,Tabelid!$L$1,$C:$C,Tabelid!$J$4,$A:$A,$A10),0),IF($G10=Tabelid!$L$5,IFERROR(SUMIFS($E:$E,$G:$G,Tabelid!$L$1,$C:$C,Tabelid!$J$4,$H:$H,V$2)/SUMIFS($E:$E,$G:$G,Tabelid!$L$1,$C:$C,Tabelid!$J$4),0),""))),"")</f>
        <v>0</v>
      </c>
      <c r="W10" s="29">
        <f>IFERROR(IF($G10=Tabelid!$L$6,Eksplikatsioon!AB12/SUM(Eksplikatsioon!$O12:'Eksplikatsioon'!$AG12),IF($G10=Tabelid!$L$4,IFERROR(SUMIFS($E:$E,$G:$G,Tabelid!$L$1,$C:$C,Tabelid!$J$4,$H:$H,W$2,$A:$A,$A10)/SUMIFS($E:$E,$G:$G,Tabelid!$L$1,$C:$C,Tabelid!$J$4,$A:$A,$A10),0),IF($G10=Tabelid!$L$5,IFERROR(SUMIFS($E:$E,$G:$G,Tabelid!$L$1,$C:$C,Tabelid!$J$4,$H:$H,W$2)/SUMIFS($E:$E,$G:$G,Tabelid!$L$1,$C:$C,Tabelid!$J$4),0),""))),"")</f>
        <v>0</v>
      </c>
      <c r="X10" s="29">
        <f>IFERROR(IF($G10=Tabelid!$L$6,Eksplikatsioon!AC12/SUM(Eksplikatsioon!$O12:'Eksplikatsioon'!$AG12),IF($G10=Tabelid!$L$4,IFERROR(SUMIFS($E:$E,$G:$G,Tabelid!$L$1,$C:$C,Tabelid!$J$4,$H:$H,X$2,$A:$A,$A10)/SUMIFS($E:$E,$G:$G,Tabelid!$L$1,$C:$C,Tabelid!$J$4,$A:$A,$A10),0),IF($G10=Tabelid!$L$5,IFERROR(SUMIFS($E:$E,$G:$G,Tabelid!$L$1,$C:$C,Tabelid!$J$4,$H:$H,X$2)/SUMIFS($E:$E,$G:$G,Tabelid!$L$1,$C:$C,Tabelid!$J$4),0),""))),"")</f>
        <v>0</v>
      </c>
      <c r="Y10" s="29">
        <f>IFERROR(IF($G10=Tabelid!$L$6,Eksplikatsioon!AD12/SUM(Eksplikatsioon!$O12:'Eksplikatsioon'!$AG12),IF($G10=Tabelid!$L$4,IFERROR(SUMIFS($E:$E,$G:$G,Tabelid!$L$1,$C:$C,Tabelid!$J$4,$H:$H,Y$2,$A:$A,$A10)/SUMIFS($E:$E,$G:$G,Tabelid!$L$1,$C:$C,Tabelid!$J$4,$A:$A,$A10),0),IF($G10=Tabelid!$L$5,IFERROR(SUMIFS($E:$E,$G:$G,Tabelid!$L$1,$C:$C,Tabelid!$J$4,$H:$H,Y$2)/SUMIFS($E:$E,$G:$G,Tabelid!$L$1,$C:$C,Tabelid!$J$4),0),""))),"")</f>
        <v>0</v>
      </c>
      <c r="Z10" s="29">
        <f>IFERROR(IF($G10=Tabelid!$L$6,Eksplikatsioon!AE12/SUM(Eksplikatsioon!$O12:'Eksplikatsioon'!$AG12),IF($G10=Tabelid!$L$4,IFERROR(SUMIFS($E:$E,$G:$G,Tabelid!$L$1,$C:$C,Tabelid!$J$4,$H:$H,Z$2,$A:$A,$A10)/SUMIFS($E:$E,$G:$G,Tabelid!$L$1,$C:$C,Tabelid!$J$4,$A:$A,$A10),0),IF($G10=Tabelid!$L$5,IFERROR(SUMIFS($E:$E,$G:$G,Tabelid!$L$1,$C:$C,Tabelid!$J$4,$H:$H,Z$2)/SUMIFS($E:$E,$G:$G,Tabelid!$L$1,$C:$C,Tabelid!$J$4),0),""))),"")</f>
        <v>0</v>
      </c>
      <c r="AA10" s="29">
        <f>IFERROR(IF($G10=Tabelid!$L$6,Eksplikatsioon!AF12/SUM(Eksplikatsioon!$O12:'Eksplikatsioon'!$AG12),IF($G10=Tabelid!$L$4,IFERROR(SUMIFS($E:$E,$G:$G,Tabelid!$L$1,$C:$C,Tabelid!$J$4,$H:$H,AA$2,$A:$A,$A10)/SUMIFS($E:$E,$G:$G,Tabelid!$L$1,$C:$C,Tabelid!$J$4,$A:$A,$A10),0),IF($G10=Tabelid!$L$5,IFERROR(SUMIFS($E:$E,$G:$G,Tabelid!$L$1,$C:$C,Tabelid!$J$4,$H:$H,AA$2)/SUMIFS($E:$E,$G:$G,Tabelid!$L$1,$C:$C,Tabelid!$J$4),0),""))),"")</f>
        <v>0</v>
      </c>
      <c r="AB10" s="29">
        <f>IFERROR(IF($G10=Tabelid!$L$6,Eksplikatsioon!AG12/SUM(Eksplikatsioon!$O12:'Eksplikatsioon'!$AG12),IF($G10=Tabelid!$L$4,IFERROR(SUMIFS($E:$E,$G:$G,Tabelid!$L$1,$C:$C,Tabelid!$J$4,$H:$H,AB$2,$A:$A,$A10)/SUMIFS($E:$E,$G:$G,Tabelid!$L$1,$C:$C,Tabelid!$J$4,$A:$A,$A10),0),IF($G10=Tabelid!$L$5,IFERROR(SUMIFS($E:$E,$G:$G,Tabelid!$L$1,$C:$C,Tabelid!$J$4,$H:$H,AB$2)/SUMIFS($E:$E,$G:$G,Tabelid!$L$1,$C:$C,Tabelid!$J$4),0),""))),"")</f>
        <v>0</v>
      </c>
      <c r="AC10" s="29">
        <f>IFERROR(IF($G10=Tabelid!$L$6,$E10*J10,IFERROR($E10*J10/SUM($J10:$AB10)*(Eksplikatsioon!O12)/SUMPRODUCT($J10:$AB10,Eksplikatsioon!$O12:$AG12),"")),"")</f>
        <v>6.39</v>
      </c>
      <c r="AD10" s="29">
        <f>IFERROR(IF($G10=Tabelid!$L$6,$E10*K10,IFERROR($E10*K10/SUM($J10:$AB10)*(Eksplikatsioon!P12)/SUMPRODUCT($J10:$AB10,Eksplikatsioon!$O12:$AG12),"")),"")</f>
        <v>1.08</v>
      </c>
      <c r="AE10" s="29">
        <f>IFERROR(IF($G10=Tabelid!$L$6,$E10*L10,IFERROR($E10*L10/SUM($J10:$AB10)*(Eksplikatsioon!Q12)/SUMPRODUCT($J10:$AB10,Eksplikatsioon!$O12:$AG12),"")),"")</f>
        <v>0.80999999999999994</v>
      </c>
      <c r="AF10" s="29">
        <f>IFERROR(IF($G10=Tabelid!$L$6,$E10*M10,IFERROR($E10*M10/SUM($J10:$AB10)*(Eksplikatsioon!R12)/SUMPRODUCT($J10:$AB10,Eksplikatsioon!$O12:$AG12),"")),"")</f>
        <v>0</v>
      </c>
      <c r="AG10" s="29">
        <f>IFERROR(IF($G10=Tabelid!$L$6,$E10*N10,IFERROR($E10*N10/SUM($J10:$AB10)*(Eksplikatsioon!S12)/SUMPRODUCT($J10:$AB10,Eksplikatsioon!$O12:$AG12),"")),"")</f>
        <v>0.72</v>
      </c>
      <c r="AH10" s="29">
        <f>IFERROR(IF($G10=Tabelid!$L$6,$E10*O10,IFERROR($E10*O10/SUM($J10:$AB10)*(Eksplikatsioon!T12)/SUMPRODUCT($J10:$AB10,Eksplikatsioon!$O12:$AG12),"")),"")</f>
        <v>0</v>
      </c>
      <c r="AI10" s="29">
        <f>IFERROR(IF($G10=Tabelid!$L$6,$E10*P10,IFERROR($E10*P10/SUM($J10:$AB10)*(Eksplikatsioon!U12)/SUMPRODUCT($J10:$AB10,Eksplikatsioon!$O12:$AG12),"")),"")</f>
        <v>0</v>
      </c>
      <c r="AJ10" s="29">
        <f>IFERROR(IF($G10=Tabelid!$L$6,$E10*Q10,IFERROR($E10*Q10/SUM($J10:$AB10)*(Eksplikatsioon!V12)/SUMPRODUCT($J10:$AB10,Eksplikatsioon!$O12:$AG12),"")),"")</f>
        <v>0</v>
      </c>
      <c r="AK10" s="29">
        <f>IFERROR(IF($G10=Tabelid!$L$6,$E10*R10,IFERROR($E10*R10/SUM($J10:$AB10)*(Eksplikatsioon!W12)/SUMPRODUCT($J10:$AB10,Eksplikatsioon!$O12:$AG12),"")),"")</f>
        <v>0</v>
      </c>
      <c r="AL10" s="29">
        <f>IFERROR(IF($G10=Tabelid!$L$6,$E10*S10,IFERROR($E10*S10/SUM($J10:$AB10)*(Eksplikatsioon!X12)/SUMPRODUCT($J10:$AB10,Eksplikatsioon!$O12:$AG12),"")),"")</f>
        <v>0</v>
      </c>
      <c r="AM10" s="29">
        <f>IFERROR(IF($G10=Tabelid!$L$6,$E10*T10,IFERROR($E10*T10/SUM($J10:$AB10)*(Eksplikatsioon!Y12)/SUMPRODUCT($J10:$AB10,Eksplikatsioon!$O12:$AG12),"")),"")</f>
        <v>0</v>
      </c>
      <c r="AN10" s="29">
        <f>IFERROR(IF($G10=Tabelid!$L$6,$E10*U10,IFERROR($E10*U10/SUM($J10:$AB10)*(Eksplikatsioon!Z12)/SUMPRODUCT($J10:$AB10,Eksplikatsioon!$O12:$AG12),"")),"")</f>
        <v>0</v>
      </c>
      <c r="AO10" s="29">
        <f>IFERROR(IF($G10=Tabelid!$L$6,$E10*V10,IFERROR($E10*V10/SUM($J10:$AB10)*(Eksplikatsioon!AA12)/SUMPRODUCT($J10:$AB10,Eksplikatsioon!$O12:$AG12),"")),"")</f>
        <v>0</v>
      </c>
      <c r="AP10" s="29">
        <f>IFERROR(IF($G10=Tabelid!$L$6,$E10*W10,IFERROR($E10*W10/SUM($J10:$AB10)*(Eksplikatsioon!AB12)/SUMPRODUCT($J10:$AB10,Eksplikatsioon!$O12:$AG12),"")),"")</f>
        <v>0</v>
      </c>
      <c r="AQ10" s="29">
        <f>IFERROR(IF($G10=Tabelid!$L$6,$E10*X10,IFERROR($E10*X10/SUM($J10:$AB10)*(Eksplikatsioon!AC12)/SUMPRODUCT($J10:$AB10,Eksplikatsioon!$O12:$AG12),"")),"")</f>
        <v>0</v>
      </c>
      <c r="AR10" s="29">
        <f>IFERROR(IF($G10=Tabelid!$L$6,$E10*Y10,IFERROR($E10*Y10/SUM($J10:$AB10)*(Eksplikatsioon!AD12)/SUMPRODUCT($J10:$AB10,Eksplikatsioon!$O12:$AG12),"")),"")</f>
        <v>0</v>
      </c>
      <c r="AS10" s="29">
        <f>IFERROR(IF($G10=Tabelid!$L$6,$E10*Z10,IFERROR($E10*Z10/SUM($J10:$AB10)*(Eksplikatsioon!AE12)/SUMPRODUCT($J10:$AB10,Eksplikatsioon!$O12:$AG12),"")),"")</f>
        <v>0</v>
      </c>
      <c r="AT10" s="29">
        <f>IFERROR(IF($G10=Tabelid!$L$6,$E10*AA10,IFERROR($E10*AA10/SUM($J10:$AB10)*(Eksplikatsioon!AF12)/SUMPRODUCT($J10:$AB10,Eksplikatsioon!$O12:$AG12),"")),"")</f>
        <v>0</v>
      </c>
      <c r="AU10" s="29">
        <f>IFERROR(IF($G10=Tabelid!$L$6,$E10*AB10,IFERROR($E10*AB10/SUM($J10:$AB10)*(Eksplikatsioon!AG12)/SUMPRODUCT($J10:$AB10,Eksplikatsioon!$O12:$AG12),"")),"")</f>
        <v>0</v>
      </c>
      <c r="AW10" s="37" t="str">
        <f t="shared" ref="AW10:AW48" si="5">IF(BF10&lt;&gt;"",BF10,IF(BF9&lt;&gt;"","Aktiivne vakantsus",IF(AW9="Aktiivne vakantsus","Üüritav pind kokku",IF(AW9="Üüritav pind kokku","Passiivne vakantsus",""))))</f>
        <v>Passiivne vakantsus</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f t="shared" ref="BC10:BC48" si="7">IF(AW10="Passiivne vakantsus",SUMIFS(E:E,C:C,"PASSIIVNE VAKANTSUS"),IF(AW10="Üüritav pind kokku",SUM(AY10:BB10),IF(AW10&lt;&gt;"",SUM(AY10:BB10),"")))</f>
        <v>0</v>
      </c>
      <c r="BD10" s="45" t="str">
        <f t="shared" ref="BD10:BD48" si="8">IFERROR(IF(AND(AW10&lt;&gt;"passiivne vakantsus"),BC10/(SUMIFS(BC:BC,AW:AW,"Üüritav pind kokku")),""),"")</f>
        <v/>
      </c>
      <c r="BF10" s="36"/>
      <c r="BG10" s="36"/>
    </row>
    <row r="11" spans="1:59" x14ac:dyDescent="0.25">
      <c r="A11" s="23" t="str">
        <f>IF(Eksplikatsioon!A13=0,"",Eksplikatsioon!A13)</f>
        <v>00</v>
      </c>
      <c r="B11" s="56" t="str">
        <f>IF(Eksplikatsioon!B13=0,"",Eksplikatsioon!B13)</f>
        <v>009</v>
      </c>
      <c r="C11" s="23" t="str">
        <f>IF(Eksplikatsioon!C13=0,"",Eksplikatsioon!C13)</f>
        <v>ÜÜRITAV PIND</v>
      </c>
      <c r="D11" s="23" t="str">
        <f>IF(Eksplikatsioon!D13=0,"",Eksplikatsioon!D13)</f>
        <v>Garderoob</v>
      </c>
      <c r="E11" s="54">
        <f>IF(Eksplikatsioon!F13=0,"",Eksplikatsioon!F13)</f>
        <v>22.6</v>
      </c>
      <c r="F11" s="23" t="str">
        <f>IF(Eksplikatsioon!H13=0,"",Eksplikatsioon!H13)</f>
        <v>SKA 71%; RAM 12%; TAI 9%; TEHIK 8%</v>
      </c>
      <c r="G11" s="23" t="str">
        <f>IF(Eksplikatsioon!J13=0,"",Eksplikatsioon!J13)</f>
        <v>Ühiskasutuses muu pind (muu)</v>
      </c>
      <c r="H11" s="23" t="str">
        <f>IF(Eksplikatsioon!K13=0,"",Eksplikatsioon!K13)</f>
        <v/>
      </c>
      <c r="I11" s="23" t="str">
        <f>IF(Eksplikatsioon!L13=0,"",Eksplikatsioon!L13)</f>
        <v/>
      </c>
      <c r="J11" s="29">
        <f>IFERROR(IF($G11=Tabelid!$L$6,Eksplikatsioon!O13/SUM(Eksplikatsioon!$O13:'Eksplikatsioon'!$AG13),IF($G11=Tabelid!$L$4,IFERROR(SUMIFS($E:$E,$G:$G,Tabelid!$L$1,$C:$C,Tabelid!$J$4,$H:$H,J$2,$A:$A,$A11)/SUMIFS($E:$E,$G:$G,Tabelid!$L$1,$C:$C,Tabelid!$J$4,$A:$A,$A11),0),IF($G11=Tabelid!$L$5,IFERROR(SUMIFS($E:$E,$G:$G,Tabelid!$L$1,$C:$C,Tabelid!$J$4,$H:$H,J$2)/SUMIFS($E:$E,$G:$G,Tabelid!$L$1,$C:$C,Tabelid!$J$4),0),""))),"")</f>
        <v>0.71</v>
      </c>
      <c r="K11" s="29">
        <f>IFERROR(IF($G11=Tabelid!$L$6,Eksplikatsioon!P13/SUM(Eksplikatsioon!$O13:'Eksplikatsioon'!$AG13),IF($G11=Tabelid!$L$4,IFERROR(SUMIFS($E:$E,$G:$G,Tabelid!$L$1,$C:$C,Tabelid!$J$4,$H:$H,K$2,$A:$A,$A11)/SUMIFS($E:$E,$G:$G,Tabelid!$L$1,$C:$C,Tabelid!$J$4,$A:$A,$A11),0),IF($G11=Tabelid!$L$5,IFERROR(SUMIFS($E:$E,$G:$G,Tabelid!$L$1,$C:$C,Tabelid!$J$4,$H:$H,K$2)/SUMIFS($E:$E,$G:$G,Tabelid!$L$1,$C:$C,Tabelid!$J$4),0),""))),"")</f>
        <v>0.12</v>
      </c>
      <c r="L11" s="29">
        <f>IFERROR(IF($G11=Tabelid!$L$6,Eksplikatsioon!Q13/SUM(Eksplikatsioon!$O13:'Eksplikatsioon'!$AG13),IF($G11=Tabelid!$L$4,IFERROR(SUMIFS($E:$E,$G:$G,Tabelid!$L$1,$C:$C,Tabelid!$J$4,$H:$H,L$2,$A:$A,$A11)/SUMIFS($E:$E,$G:$G,Tabelid!$L$1,$C:$C,Tabelid!$J$4,$A:$A,$A11),0),IF($G11=Tabelid!$L$5,IFERROR(SUMIFS($E:$E,$G:$G,Tabelid!$L$1,$C:$C,Tabelid!$J$4,$H:$H,L$2)/SUMIFS($E:$E,$G:$G,Tabelid!$L$1,$C:$C,Tabelid!$J$4),0),""))),"")</f>
        <v>0.09</v>
      </c>
      <c r="M11" s="29">
        <f>IFERROR(IF($G11=Tabelid!$L$6,Eksplikatsioon!R13/SUM(Eksplikatsioon!$O13:'Eksplikatsioon'!$AG13),IF($G11=Tabelid!$L$4,IFERROR(SUMIFS($E:$E,$G:$G,Tabelid!$L$1,$C:$C,Tabelid!$J$4,$H:$H,M$2,$A:$A,$A11)/SUMIFS($E:$E,$G:$G,Tabelid!$L$1,$C:$C,Tabelid!$J$4,$A:$A,$A11),0),IF($G11=Tabelid!$L$5,IFERROR(SUMIFS($E:$E,$G:$G,Tabelid!$L$1,$C:$C,Tabelid!$J$4,$H:$H,M$2)/SUMIFS($E:$E,$G:$G,Tabelid!$L$1,$C:$C,Tabelid!$J$4),0),""))),"")</f>
        <v>0</v>
      </c>
      <c r="N11" s="29">
        <f>IFERROR(IF($G11=Tabelid!$L$6,Eksplikatsioon!S13/SUM(Eksplikatsioon!$O13:'Eksplikatsioon'!$AG13),IF($G11=Tabelid!$L$4,IFERROR(SUMIFS($E:$E,$G:$G,Tabelid!$L$1,$C:$C,Tabelid!$J$4,$H:$H,N$2,$A:$A,$A11)/SUMIFS($E:$E,$G:$G,Tabelid!$L$1,$C:$C,Tabelid!$J$4,$A:$A,$A11),0),IF($G11=Tabelid!$L$5,IFERROR(SUMIFS($E:$E,$G:$G,Tabelid!$L$1,$C:$C,Tabelid!$J$4,$H:$H,N$2)/SUMIFS($E:$E,$G:$G,Tabelid!$L$1,$C:$C,Tabelid!$J$4),0),""))),"")</f>
        <v>0.08</v>
      </c>
      <c r="O11" s="29">
        <f>IFERROR(IF($G11=Tabelid!$L$6,Eksplikatsioon!T13/SUM(Eksplikatsioon!$O13:'Eksplikatsioon'!$AG13),IF($G11=Tabelid!$L$4,IFERROR(SUMIFS($E:$E,$G:$G,Tabelid!$L$1,$C:$C,Tabelid!$J$4,$H:$H,O$2,$A:$A,$A11)/SUMIFS($E:$E,$G:$G,Tabelid!$L$1,$C:$C,Tabelid!$J$4,$A:$A,$A11),0),IF($G11=Tabelid!$L$5,IFERROR(SUMIFS($E:$E,$G:$G,Tabelid!$L$1,$C:$C,Tabelid!$J$4,$H:$H,O$2)/SUMIFS($E:$E,$G:$G,Tabelid!$L$1,$C:$C,Tabelid!$J$4),0),""))),"")</f>
        <v>0</v>
      </c>
      <c r="P11" s="29">
        <f>IFERROR(IF($G11=Tabelid!$L$6,Eksplikatsioon!U13/SUM(Eksplikatsioon!$O13:'Eksplikatsioon'!$AG13),IF($G11=Tabelid!$L$4,IFERROR(SUMIFS($E:$E,$G:$G,Tabelid!$L$1,$C:$C,Tabelid!$J$4,$H:$H,P$2,$A:$A,$A11)/SUMIFS($E:$E,$G:$G,Tabelid!$L$1,$C:$C,Tabelid!$J$4,$A:$A,$A11),0),IF($G11=Tabelid!$L$5,IFERROR(SUMIFS($E:$E,$G:$G,Tabelid!$L$1,$C:$C,Tabelid!$J$4,$H:$H,P$2)/SUMIFS($E:$E,$G:$G,Tabelid!$L$1,$C:$C,Tabelid!$J$4),0),""))),"")</f>
        <v>0</v>
      </c>
      <c r="Q11" s="29">
        <f>IFERROR(IF($G11=Tabelid!$L$6,Eksplikatsioon!V13/SUM(Eksplikatsioon!$O13:'Eksplikatsioon'!$AG13),IF($G11=Tabelid!$L$4,IFERROR(SUMIFS($E:$E,$G:$G,Tabelid!$L$1,$C:$C,Tabelid!$J$4,$H:$H,Q$2,$A:$A,$A11)/SUMIFS($E:$E,$G:$G,Tabelid!$L$1,$C:$C,Tabelid!$J$4,$A:$A,$A11),0),IF($G11=Tabelid!$L$5,IFERROR(SUMIFS($E:$E,$G:$G,Tabelid!$L$1,$C:$C,Tabelid!$J$4,$H:$H,Q$2)/SUMIFS($E:$E,$G:$G,Tabelid!$L$1,$C:$C,Tabelid!$J$4),0),""))),"")</f>
        <v>0</v>
      </c>
      <c r="R11" s="29">
        <f>IFERROR(IF($G11=Tabelid!$L$6,Eksplikatsioon!W13/SUM(Eksplikatsioon!$O13:'Eksplikatsioon'!$AG13),IF($G11=Tabelid!$L$4,IFERROR(SUMIFS($E:$E,$G:$G,Tabelid!$L$1,$C:$C,Tabelid!$J$4,$H:$H,R$2,$A:$A,$A11)/SUMIFS($E:$E,$G:$G,Tabelid!$L$1,$C:$C,Tabelid!$J$4,$A:$A,$A11),0),IF($G11=Tabelid!$L$5,IFERROR(SUMIFS($E:$E,$G:$G,Tabelid!$L$1,$C:$C,Tabelid!$J$4,$H:$H,R$2)/SUMIFS($E:$E,$G:$G,Tabelid!$L$1,$C:$C,Tabelid!$J$4),0),""))),"")</f>
        <v>0</v>
      </c>
      <c r="S11" s="29">
        <f>IFERROR(IF($G11=Tabelid!$L$6,Eksplikatsioon!X13/SUM(Eksplikatsioon!$O13:'Eksplikatsioon'!$AG13),IF($G11=Tabelid!$L$4,IFERROR(SUMIFS($E:$E,$G:$G,Tabelid!$L$1,$C:$C,Tabelid!$J$4,$H:$H,S$2,$A:$A,$A11)/SUMIFS($E:$E,$G:$G,Tabelid!$L$1,$C:$C,Tabelid!$J$4,$A:$A,$A11),0),IF($G11=Tabelid!$L$5,IFERROR(SUMIFS($E:$E,$G:$G,Tabelid!$L$1,$C:$C,Tabelid!$J$4,$H:$H,S$2)/SUMIFS($E:$E,$G:$G,Tabelid!$L$1,$C:$C,Tabelid!$J$4),0),""))),"")</f>
        <v>0</v>
      </c>
      <c r="T11" s="29">
        <f>IFERROR(IF($G11=Tabelid!$L$6,Eksplikatsioon!Y13/SUM(Eksplikatsioon!$O13:'Eksplikatsioon'!$AG13),IF($G11=Tabelid!$L$4,IFERROR(SUMIFS($E:$E,$G:$G,Tabelid!$L$1,$C:$C,Tabelid!$J$4,$H:$H,T$2,$A:$A,$A11)/SUMIFS($E:$E,$G:$G,Tabelid!$L$1,$C:$C,Tabelid!$J$4,$A:$A,$A11),0),IF($G11=Tabelid!$L$5,IFERROR(SUMIFS($E:$E,$G:$G,Tabelid!$L$1,$C:$C,Tabelid!$J$4,$H:$H,T$2)/SUMIFS($E:$E,$G:$G,Tabelid!$L$1,$C:$C,Tabelid!$J$4),0),""))),"")</f>
        <v>0</v>
      </c>
      <c r="U11" s="29">
        <f>IFERROR(IF($G11=Tabelid!$L$6,Eksplikatsioon!Z13/SUM(Eksplikatsioon!$O13:'Eksplikatsioon'!$AG13),IF($G11=Tabelid!$L$4,IFERROR(SUMIFS($E:$E,$G:$G,Tabelid!$L$1,$C:$C,Tabelid!$J$4,$H:$H,U$2,$A:$A,$A11)/SUMIFS($E:$E,$G:$G,Tabelid!$L$1,$C:$C,Tabelid!$J$4,$A:$A,$A11),0),IF($G11=Tabelid!$L$5,IFERROR(SUMIFS($E:$E,$G:$G,Tabelid!$L$1,$C:$C,Tabelid!$J$4,$H:$H,U$2)/SUMIFS($E:$E,$G:$G,Tabelid!$L$1,$C:$C,Tabelid!$J$4),0),""))),"")</f>
        <v>0</v>
      </c>
      <c r="V11" s="29">
        <f>IFERROR(IF($G11=Tabelid!$L$6,Eksplikatsioon!AA13/SUM(Eksplikatsioon!$O13:'Eksplikatsioon'!$AG13),IF($G11=Tabelid!$L$4,IFERROR(SUMIFS($E:$E,$G:$G,Tabelid!$L$1,$C:$C,Tabelid!$J$4,$H:$H,V$2,$A:$A,$A11)/SUMIFS($E:$E,$G:$G,Tabelid!$L$1,$C:$C,Tabelid!$J$4,$A:$A,$A11),0),IF($G11=Tabelid!$L$5,IFERROR(SUMIFS($E:$E,$G:$G,Tabelid!$L$1,$C:$C,Tabelid!$J$4,$H:$H,V$2)/SUMIFS($E:$E,$G:$G,Tabelid!$L$1,$C:$C,Tabelid!$J$4),0),""))),"")</f>
        <v>0</v>
      </c>
      <c r="W11" s="29">
        <f>IFERROR(IF($G11=Tabelid!$L$6,Eksplikatsioon!AB13/SUM(Eksplikatsioon!$O13:'Eksplikatsioon'!$AG13),IF($G11=Tabelid!$L$4,IFERROR(SUMIFS($E:$E,$G:$G,Tabelid!$L$1,$C:$C,Tabelid!$J$4,$H:$H,W$2,$A:$A,$A11)/SUMIFS($E:$E,$G:$G,Tabelid!$L$1,$C:$C,Tabelid!$J$4,$A:$A,$A11),0),IF($G11=Tabelid!$L$5,IFERROR(SUMIFS($E:$E,$G:$G,Tabelid!$L$1,$C:$C,Tabelid!$J$4,$H:$H,W$2)/SUMIFS($E:$E,$G:$G,Tabelid!$L$1,$C:$C,Tabelid!$J$4),0),""))),"")</f>
        <v>0</v>
      </c>
      <c r="X11" s="29">
        <f>IFERROR(IF($G11=Tabelid!$L$6,Eksplikatsioon!AC13/SUM(Eksplikatsioon!$O13:'Eksplikatsioon'!$AG13),IF($G11=Tabelid!$L$4,IFERROR(SUMIFS($E:$E,$G:$G,Tabelid!$L$1,$C:$C,Tabelid!$J$4,$H:$H,X$2,$A:$A,$A11)/SUMIFS($E:$E,$G:$G,Tabelid!$L$1,$C:$C,Tabelid!$J$4,$A:$A,$A11),0),IF($G11=Tabelid!$L$5,IFERROR(SUMIFS($E:$E,$G:$G,Tabelid!$L$1,$C:$C,Tabelid!$J$4,$H:$H,X$2)/SUMIFS($E:$E,$G:$G,Tabelid!$L$1,$C:$C,Tabelid!$J$4),0),""))),"")</f>
        <v>0</v>
      </c>
      <c r="Y11" s="29">
        <f>IFERROR(IF($G11=Tabelid!$L$6,Eksplikatsioon!AD13/SUM(Eksplikatsioon!$O13:'Eksplikatsioon'!$AG13),IF($G11=Tabelid!$L$4,IFERROR(SUMIFS($E:$E,$G:$G,Tabelid!$L$1,$C:$C,Tabelid!$J$4,$H:$H,Y$2,$A:$A,$A11)/SUMIFS($E:$E,$G:$G,Tabelid!$L$1,$C:$C,Tabelid!$J$4,$A:$A,$A11),0),IF($G11=Tabelid!$L$5,IFERROR(SUMIFS($E:$E,$G:$G,Tabelid!$L$1,$C:$C,Tabelid!$J$4,$H:$H,Y$2)/SUMIFS($E:$E,$G:$G,Tabelid!$L$1,$C:$C,Tabelid!$J$4),0),""))),"")</f>
        <v>0</v>
      </c>
      <c r="Z11" s="29">
        <f>IFERROR(IF($G11=Tabelid!$L$6,Eksplikatsioon!AE13/SUM(Eksplikatsioon!$O13:'Eksplikatsioon'!$AG13),IF($G11=Tabelid!$L$4,IFERROR(SUMIFS($E:$E,$G:$G,Tabelid!$L$1,$C:$C,Tabelid!$J$4,$H:$H,Z$2,$A:$A,$A11)/SUMIFS($E:$E,$G:$G,Tabelid!$L$1,$C:$C,Tabelid!$J$4,$A:$A,$A11),0),IF($G11=Tabelid!$L$5,IFERROR(SUMIFS($E:$E,$G:$G,Tabelid!$L$1,$C:$C,Tabelid!$J$4,$H:$H,Z$2)/SUMIFS($E:$E,$G:$G,Tabelid!$L$1,$C:$C,Tabelid!$J$4),0),""))),"")</f>
        <v>0</v>
      </c>
      <c r="AA11" s="29">
        <f>IFERROR(IF($G11=Tabelid!$L$6,Eksplikatsioon!AF13/SUM(Eksplikatsioon!$O13:'Eksplikatsioon'!$AG13),IF($G11=Tabelid!$L$4,IFERROR(SUMIFS($E:$E,$G:$G,Tabelid!$L$1,$C:$C,Tabelid!$J$4,$H:$H,AA$2,$A:$A,$A11)/SUMIFS($E:$E,$G:$G,Tabelid!$L$1,$C:$C,Tabelid!$J$4,$A:$A,$A11),0),IF($G11=Tabelid!$L$5,IFERROR(SUMIFS($E:$E,$G:$G,Tabelid!$L$1,$C:$C,Tabelid!$J$4,$H:$H,AA$2)/SUMIFS($E:$E,$G:$G,Tabelid!$L$1,$C:$C,Tabelid!$J$4),0),""))),"")</f>
        <v>0</v>
      </c>
      <c r="AB11" s="29">
        <f>IFERROR(IF($G11=Tabelid!$L$6,Eksplikatsioon!AG13/SUM(Eksplikatsioon!$O13:'Eksplikatsioon'!$AG13),IF($G11=Tabelid!$L$4,IFERROR(SUMIFS($E:$E,$G:$G,Tabelid!$L$1,$C:$C,Tabelid!$J$4,$H:$H,AB$2,$A:$A,$A11)/SUMIFS($E:$E,$G:$G,Tabelid!$L$1,$C:$C,Tabelid!$J$4,$A:$A,$A11),0),IF($G11=Tabelid!$L$5,IFERROR(SUMIFS($E:$E,$G:$G,Tabelid!$L$1,$C:$C,Tabelid!$J$4,$H:$H,AB$2)/SUMIFS($E:$E,$G:$G,Tabelid!$L$1,$C:$C,Tabelid!$J$4),0),""))),"")</f>
        <v>0</v>
      </c>
      <c r="AC11" s="29">
        <f>IFERROR(IF($G11=Tabelid!$L$6,$E11*J11,IFERROR($E11*J11/SUM($J11:$AB11)*(Eksplikatsioon!O13)/SUMPRODUCT($J11:$AB11,Eksplikatsioon!$O13:$AG13),"")),"")</f>
        <v>16.045999999999999</v>
      </c>
      <c r="AD11" s="29">
        <f>IFERROR(IF($G11=Tabelid!$L$6,$E11*K11,IFERROR($E11*K11/SUM($J11:$AB11)*(Eksplikatsioon!P13)/SUMPRODUCT($J11:$AB11,Eksplikatsioon!$O13:$AG13),"")),"")</f>
        <v>2.7120000000000002</v>
      </c>
      <c r="AE11" s="29">
        <f>IFERROR(IF($G11=Tabelid!$L$6,$E11*L11,IFERROR($E11*L11/SUM($J11:$AB11)*(Eksplikatsioon!Q13)/SUMPRODUCT($J11:$AB11,Eksplikatsioon!$O13:$AG13),"")),"")</f>
        <v>2.0340000000000003</v>
      </c>
      <c r="AF11" s="29">
        <f>IFERROR(IF($G11=Tabelid!$L$6,$E11*M11,IFERROR($E11*M11/SUM($J11:$AB11)*(Eksplikatsioon!R13)/SUMPRODUCT($J11:$AB11,Eksplikatsioon!$O13:$AG13),"")),"")</f>
        <v>0</v>
      </c>
      <c r="AG11" s="29">
        <f>IFERROR(IF($G11=Tabelid!$L$6,$E11*N11,IFERROR($E11*N11/SUM($J11:$AB11)*(Eksplikatsioon!S13)/SUMPRODUCT($J11:$AB11,Eksplikatsioon!$O13:$AG13),"")),"")</f>
        <v>1.8080000000000001</v>
      </c>
      <c r="AH11" s="29">
        <f>IFERROR(IF($G11=Tabelid!$L$6,$E11*O11,IFERROR($E11*O11/SUM($J11:$AB11)*(Eksplikatsioon!T13)/SUMPRODUCT($J11:$AB11,Eksplikatsioon!$O13:$AG13),"")),"")</f>
        <v>0</v>
      </c>
      <c r="AI11" s="29">
        <f>IFERROR(IF($G11=Tabelid!$L$6,$E11*P11,IFERROR($E11*P11/SUM($J11:$AB11)*(Eksplikatsioon!U13)/SUMPRODUCT($J11:$AB11,Eksplikatsioon!$O13:$AG13),"")),"")</f>
        <v>0</v>
      </c>
      <c r="AJ11" s="29">
        <f>IFERROR(IF($G11=Tabelid!$L$6,$E11*Q11,IFERROR($E11*Q11/SUM($J11:$AB11)*(Eksplikatsioon!V13)/SUMPRODUCT($J11:$AB11,Eksplikatsioon!$O13:$AG13),"")),"")</f>
        <v>0</v>
      </c>
      <c r="AK11" s="29">
        <f>IFERROR(IF($G11=Tabelid!$L$6,$E11*R11,IFERROR($E11*R11/SUM($J11:$AB11)*(Eksplikatsioon!W13)/SUMPRODUCT($J11:$AB11,Eksplikatsioon!$O13:$AG13),"")),"")</f>
        <v>0</v>
      </c>
      <c r="AL11" s="29">
        <f>IFERROR(IF($G11=Tabelid!$L$6,$E11*S11,IFERROR($E11*S11/SUM($J11:$AB11)*(Eksplikatsioon!X13)/SUMPRODUCT($J11:$AB11,Eksplikatsioon!$O13:$AG13),"")),"")</f>
        <v>0</v>
      </c>
      <c r="AM11" s="29">
        <f>IFERROR(IF($G11=Tabelid!$L$6,$E11*T11,IFERROR($E11*T11/SUM($J11:$AB11)*(Eksplikatsioon!Y13)/SUMPRODUCT($J11:$AB11,Eksplikatsioon!$O13:$AG13),"")),"")</f>
        <v>0</v>
      </c>
      <c r="AN11" s="29">
        <f>IFERROR(IF($G11=Tabelid!$L$6,$E11*U11,IFERROR($E11*U11/SUM($J11:$AB11)*(Eksplikatsioon!Z13)/SUMPRODUCT($J11:$AB11,Eksplikatsioon!$O13:$AG13),"")),"")</f>
        <v>0</v>
      </c>
      <c r="AO11" s="29">
        <f>IFERROR(IF($G11=Tabelid!$L$6,$E11*V11,IFERROR($E11*V11/SUM($J11:$AB11)*(Eksplikatsioon!AA13)/SUMPRODUCT($J11:$AB11,Eksplikatsioon!$O13:$AG13),"")),"")</f>
        <v>0</v>
      </c>
      <c r="AP11" s="29">
        <f>IFERROR(IF($G11=Tabelid!$L$6,$E11*W11,IFERROR($E11*W11/SUM($J11:$AB11)*(Eksplikatsioon!AB13)/SUMPRODUCT($J11:$AB11,Eksplikatsioon!$O13:$AG13),"")),"")</f>
        <v>0</v>
      </c>
      <c r="AQ11" s="29">
        <f>IFERROR(IF($G11=Tabelid!$L$6,$E11*X11,IFERROR($E11*X11/SUM($J11:$AB11)*(Eksplikatsioon!AC13)/SUMPRODUCT($J11:$AB11,Eksplikatsioon!$O13:$AG13),"")),"")</f>
        <v>0</v>
      </c>
      <c r="AR11" s="29">
        <f>IFERROR(IF($G11=Tabelid!$L$6,$E11*Y11,IFERROR($E11*Y11/SUM($J11:$AB11)*(Eksplikatsioon!AD13)/SUMPRODUCT($J11:$AB11,Eksplikatsioon!$O13:$AG13),"")),"")</f>
        <v>0</v>
      </c>
      <c r="AS11" s="29">
        <f>IFERROR(IF($G11=Tabelid!$L$6,$E11*Z11,IFERROR($E11*Z11/SUM($J11:$AB11)*(Eksplikatsioon!AE13)/SUMPRODUCT($J11:$AB11,Eksplikatsioon!$O13:$AG13),"")),"")</f>
        <v>0</v>
      </c>
      <c r="AT11" s="29">
        <f>IFERROR(IF($G11=Tabelid!$L$6,$E11*AA11,IFERROR($E11*AA11/SUM($J11:$AB11)*(Eksplikatsioon!AF13)/SUMPRODUCT($J11:$AB11,Eksplikatsioon!$O13:$AG13),"")),"")</f>
        <v>0</v>
      </c>
      <c r="AU11" s="29">
        <f>IFERROR(IF($G11=Tabelid!$L$6,$E11*AB11,IFERROR($E11*AB11/SUM($J11:$AB11)*(Eksplikatsioon!AG13)/SUMPRODUCT($J11:$AB11,Eksplikatsioon!$O13:$AG13),"")),"")</f>
        <v>0</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00</v>
      </c>
      <c r="B12" s="56" t="str">
        <f>IF(Eksplikatsioon!B14=0,"",Eksplikatsioon!B14)</f>
        <v>010</v>
      </c>
      <c r="C12" s="23" t="str">
        <f>IF(Eksplikatsioon!C14=0,"",Eksplikatsioon!C14)</f>
        <v>ÜÜRITAV PIND</v>
      </c>
      <c r="D12" s="23" t="str">
        <f>IF(Eksplikatsioon!D14=0,"",Eksplikatsioon!D14)</f>
        <v>Riietusruum</v>
      </c>
      <c r="E12" s="54">
        <f>IF(Eksplikatsioon!F14=0,"",Eksplikatsioon!F14)</f>
        <v>5.0999999999999996</v>
      </c>
      <c r="F12" s="23" t="str">
        <f>IF(Eksplikatsioon!H14=0,"",Eksplikatsioon!H14)</f>
        <v>SKA 71%; RAM 12%; TAI 9%; TEHIK 8%</v>
      </c>
      <c r="G12" s="23" t="str">
        <f>IF(Eksplikatsioon!J14=0,"",Eksplikatsioon!J14)</f>
        <v>Ühiskasutuses muu pind (muu)</v>
      </c>
      <c r="H12" s="23" t="str">
        <f>IF(Eksplikatsioon!K14=0,"",Eksplikatsioon!K14)</f>
        <v/>
      </c>
      <c r="I12" s="23" t="str">
        <f>IF(Eksplikatsioon!L14=0,"",Eksplikatsioon!L14)</f>
        <v/>
      </c>
      <c r="J12" s="29">
        <f>IFERROR(IF($G12=Tabelid!$L$6,Eksplikatsioon!O14/SUM(Eksplikatsioon!$O14:'Eksplikatsioon'!$AG14),IF($G12=Tabelid!$L$4,IFERROR(SUMIFS($E:$E,$G:$G,Tabelid!$L$1,$C:$C,Tabelid!$J$4,$H:$H,J$2,$A:$A,$A12)/SUMIFS($E:$E,$G:$G,Tabelid!$L$1,$C:$C,Tabelid!$J$4,$A:$A,$A12),0),IF($G12=Tabelid!$L$5,IFERROR(SUMIFS($E:$E,$G:$G,Tabelid!$L$1,$C:$C,Tabelid!$J$4,$H:$H,J$2)/SUMIFS($E:$E,$G:$G,Tabelid!$L$1,$C:$C,Tabelid!$J$4),0),""))),"")</f>
        <v>0.71</v>
      </c>
      <c r="K12" s="29">
        <f>IFERROR(IF($G12=Tabelid!$L$6,Eksplikatsioon!P14/SUM(Eksplikatsioon!$O14:'Eksplikatsioon'!$AG14),IF($G12=Tabelid!$L$4,IFERROR(SUMIFS($E:$E,$G:$G,Tabelid!$L$1,$C:$C,Tabelid!$J$4,$H:$H,K$2,$A:$A,$A12)/SUMIFS($E:$E,$G:$G,Tabelid!$L$1,$C:$C,Tabelid!$J$4,$A:$A,$A12),0),IF($G12=Tabelid!$L$5,IFERROR(SUMIFS($E:$E,$G:$G,Tabelid!$L$1,$C:$C,Tabelid!$J$4,$H:$H,K$2)/SUMIFS($E:$E,$G:$G,Tabelid!$L$1,$C:$C,Tabelid!$J$4),0),""))),"")</f>
        <v>0.12</v>
      </c>
      <c r="L12" s="29">
        <f>IFERROR(IF($G12=Tabelid!$L$6,Eksplikatsioon!Q14/SUM(Eksplikatsioon!$O14:'Eksplikatsioon'!$AG14),IF($G12=Tabelid!$L$4,IFERROR(SUMIFS($E:$E,$G:$G,Tabelid!$L$1,$C:$C,Tabelid!$J$4,$H:$H,L$2,$A:$A,$A12)/SUMIFS($E:$E,$G:$G,Tabelid!$L$1,$C:$C,Tabelid!$J$4,$A:$A,$A12),0),IF($G12=Tabelid!$L$5,IFERROR(SUMIFS($E:$E,$G:$G,Tabelid!$L$1,$C:$C,Tabelid!$J$4,$H:$H,L$2)/SUMIFS($E:$E,$G:$G,Tabelid!$L$1,$C:$C,Tabelid!$J$4),0),""))),"")</f>
        <v>0.09</v>
      </c>
      <c r="M12" s="29">
        <f>IFERROR(IF($G12=Tabelid!$L$6,Eksplikatsioon!R14/SUM(Eksplikatsioon!$O14:'Eksplikatsioon'!$AG14),IF($G12=Tabelid!$L$4,IFERROR(SUMIFS($E:$E,$G:$G,Tabelid!$L$1,$C:$C,Tabelid!$J$4,$H:$H,M$2,$A:$A,$A12)/SUMIFS($E:$E,$G:$G,Tabelid!$L$1,$C:$C,Tabelid!$J$4,$A:$A,$A12),0),IF($G12=Tabelid!$L$5,IFERROR(SUMIFS($E:$E,$G:$G,Tabelid!$L$1,$C:$C,Tabelid!$J$4,$H:$H,M$2)/SUMIFS($E:$E,$G:$G,Tabelid!$L$1,$C:$C,Tabelid!$J$4),0),""))),"")</f>
        <v>0</v>
      </c>
      <c r="N12" s="29">
        <f>IFERROR(IF($G12=Tabelid!$L$6,Eksplikatsioon!S14/SUM(Eksplikatsioon!$O14:'Eksplikatsioon'!$AG14),IF($G12=Tabelid!$L$4,IFERROR(SUMIFS($E:$E,$G:$G,Tabelid!$L$1,$C:$C,Tabelid!$J$4,$H:$H,N$2,$A:$A,$A12)/SUMIFS($E:$E,$G:$G,Tabelid!$L$1,$C:$C,Tabelid!$J$4,$A:$A,$A12),0),IF($G12=Tabelid!$L$5,IFERROR(SUMIFS($E:$E,$G:$G,Tabelid!$L$1,$C:$C,Tabelid!$J$4,$H:$H,N$2)/SUMIFS($E:$E,$G:$G,Tabelid!$L$1,$C:$C,Tabelid!$J$4),0),""))),"")</f>
        <v>0.08</v>
      </c>
      <c r="O12" s="29">
        <f>IFERROR(IF($G12=Tabelid!$L$6,Eksplikatsioon!T14/SUM(Eksplikatsioon!$O14:'Eksplikatsioon'!$AG14),IF($G12=Tabelid!$L$4,IFERROR(SUMIFS($E:$E,$G:$G,Tabelid!$L$1,$C:$C,Tabelid!$J$4,$H:$H,O$2,$A:$A,$A12)/SUMIFS($E:$E,$G:$G,Tabelid!$L$1,$C:$C,Tabelid!$J$4,$A:$A,$A12),0),IF($G12=Tabelid!$L$5,IFERROR(SUMIFS($E:$E,$G:$G,Tabelid!$L$1,$C:$C,Tabelid!$J$4,$H:$H,O$2)/SUMIFS($E:$E,$G:$G,Tabelid!$L$1,$C:$C,Tabelid!$J$4),0),""))),"")</f>
        <v>0</v>
      </c>
      <c r="P12" s="29">
        <f>IFERROR(IF($G12=Tabelid!$L$6,Eksplikatsioon!U14/SUM(Eksplikatsioon!$O14:'Eksplikatsioon'!$AG14),IF($G12=Tabelid!$L$4,IFERROR(SUMIFS($E:$E,$G:$G,Tabelid!$L$1,$C:$C,Tabelid!$J$4,$H:$H,P$2,$A:$A,$A12)/SUMIFS($E:$E,$G:$G,Tabelid!$L$1,$C:$C,Tabelid!$J$4,$A:$A,$A12),0),IF($G12=Tabelid!$L$5,IFERROR(SUMIFS($E:$E,$G:$G,Tabelid!$L$1,$C:$C,Tabelid!$J$4,$H:$H,P$2)/SUMIFS($E:$E,$G:$G,Tabelid!$L$1,$C:$C,Tabelid!$J$4),0),""))),"")</f>
        <v>0</v>
      </c>
      <c r="Q12" s="29">
        <f>IFERROR(IF($G12=Tabelid!$L$6,Eksplikatsioon!V14/SUM(Eksplikatsioon!$O14:'Eksplikatsioon'!$AG14),IF($G12=Tabelid!$L$4,IFERROR(SUMIFS($E:$E,$G:$G,Tabelid!$L$1,$C:$C,Tabelid!$J$4,$H:$H,Q$2,$A:$A,$A12)/SUMIFS($E:$E,$G:$G,Tabelid!$L$1,$C:$C,Tabelid!$J$4,$A:$A,$A12),0),IF($G12=Tabelid!$L$5,IFERROR(SUMIFS($E:$E,$G:$G,Tabelid!$L$1,$C:$C,Tabelid!$J$4,$H:$H,Q$2)/SUMIFS($E:$E,$G:$G,Tabelid!$L$1,$C:$C,Tabelid!$J$4),0),""))),"")</f>
        <v>0</v>
      </c>
      <c r="R12" s="29">
        <f>IFERROR(IF($G12=Tabelid!$L$6,Eksplikatsioon!W14/SUM(Eksplikatsioon!$O14:'Eksplikatsioon'!$AG14),IF($G12=Tabelid!$L$4,IFERROR(SUMIFS($E:$E,$G:$G,Tabelid!$L$1,$C:$C,Tabelid!$J$4,$H:$H,R$2,$A:$A,$A12)/SUMIFS($E:$E,$G:$G,Tabelid!$L$1,$C:$C,Tabelid!$J$4,$A:$A,$A12),0),IF($G12=Tabelid!$L$5,IFERROR(SUMIFS($E:$E,$G:$G,Tabelid!$L$1,$C:$C,Tabelid!$J$4,$H:$H,R$2)/SUMIFS($E:$E,$G:$G,Tabelid!$L$1,$C:$C,Tabelid!$J$4),0),""))),"")</f>
        <v>0</v>
      </c>
      <c r="S12" s="29">
        <f>IFERROR(IF($G12=Tabelid!$L$6,Eksplikatsioon!X14/SUM(Eksplikatsioon!$O14:'Eksplikatsioon'!$AG14),IF($G12=Tabelid!$L$4,IFERROR(SUMIFS($E:$E,$G:$G,Tabelid!$L$1,$C:$C,Tabelid!$J$4,$H:$H,S$2,$A:$A,$A12)/SUMIFS($E:$E,$G:$G,Tabelid!$L$1,$C:$C,Tabelid!$J$4,$A:$A,$A12),0),IF($G12=Tabelid!$L$5,IFERROR(SUMIFS($E:$E,$G:$G,Tabelid!$L$1,$C:$C,Tabelid!$J$4,$H:$H,S$2)/SUMIFS($E:$E,$G:$G,Tabelid!$L$1,$C:$C,Tabelid!$J$4),0),""))),"")</f>
        <v>0</v>
      </c>
      <c r="T12" s="29">
        <f>IFERROR(IF($G12=Tabelid!$L$6,Eksplikatsioon!Y14/SUM(Eksplikatsioon!$O14:'Eksplikatsioon'!$AG14),IF($G12=Tabelid!$L$4,IFERROR(SUMIFS($E:$E,$G:$G,Tabelid!$L$1,$C:$C,Tabelid!$J$4,$H:$H,T$2,$A:$A,$A12)/SUMIFS($E:$E,$G:$G,Tabelid!$L$1,$C:$C,Tabelid!$J$4,$A:$A,$A12),0),IF($G12=Tabelid!$L$5,IFERROR(SUMIFS($E:$E,$G:$G,Tabelid!$L$1,$C:$C,Tabelid!$J$4,$H:$H,T$2)/SUMIFS($E:$E,$G:$G,Tabelid!$L$1,$C:$C,Tabelid!$J$4),0),""))),"")</f>
        <v>0</v>
      </c>
      <c r="U12" s="29">
        <f>IFERROR(IF($G12=Tabelid!$L$6,Eksplikatsioon!Z14/SUM(Eksplikatsioon!$O14:'Eksplikatsioon'!$AG14),IF($G12=Tabelid!$L$4,IFERROR(SUMIFS($E:$E,$G:$G,Tabelid!$L$1,$C:$C,Tabelid!$J$4,$H:$H,U$2,$A:$A,$A12)/SUMIFS($E:$E,$G:$G,Tabelid!$L$1,$C:$C,Tabelid!$J$4,$A:$A,$A12),0),IF($G12=Tabelid!$L$5,IFERROR(SUMIFS($E:$E,$G:$G,Tabelid!$L$1,$C:$C,Tabelid!$J$4,$H:$H,U$2)/SUMIFS($E:$E,$G:$G,Tabelid!$L$1,$C:$C,Tabelid!$J$4),0),""))),"")</f>
        <v>0</v>
      </c>
      <c r="V12" s="29">
        <f>IFERROR(IF($G12=Tabelid!$L$6,Eksplikatsioon!AA14/SUM(Eksplikatsioon!$O14:'Eksplikatsioon'!$AG14),IF($G12=Tabelid!$L$4,IFERROR(SUMIFS($E:$E,$G:$G,Tabelid!$L$1,$C:$C,Tabelid!$J$4,$H:$H,V$2,$A:$A,$A12)/SUMIFS($E:$E,$G:$G,Tabelid!$L$1,$C:$C,Tabelid!$J$4,$A:$A,$A12),0),IF($G12=Tabelid!$L$5,IFERROR(SUMIFS($E:$E,$G:$G,Tabelid!$L$1,$C:$C,Tabelid!$J$4,$H:$H,V$2)/SUMIFS($E:$E,$G:$G,Tabelid!$L$1,$C:$C,Tabelid!$J$4),0),""))),"")</f>
        <v>0</v>
      </c>
      <c r="W12" s="29">
        <f>IFERROR(IF($G12=Tabelid!$L$6,Eksplikatsioon!AB14/SUM(Eksplikatsioon!$O14:'Eksplikatsioon'!$AG14),IF($G12=Tabelid!$L$4,IFERROR(SUMIFS($E:$E,$G:$G,Tabelid!$L$1,$C:$C,Tabelid!$J$4,$H:$H,W$2,$A:$A,$A12)/SUMIFS($E:$E,$G:$G,Tabelid!$L$1,$C:$C,Tabelid!$J$4,$A:$A,$A12),0),IF($G12=Tabelid!$L$5,IFERROR(SUMIFS($E:$E,$G:$G,Tabelid!$L$1,$C:$C,Tabelid!$J$4,$H:$H,W$2)/SUMIFS($E:$E,$G:$G,Tabelid!$L$1,$C:$C,Tabelid!$J$4),0),""))),"")</f>
        <v>0</v>
      </c>
      <c r="X12" s="29">
        <f>IFERROR(IF($G12=Tabelid!$L$6,Eksplikatsioon!AC14/SUM(Eksplikatsioon!$O14:'Eksplikatsioon'!$AG14),IF($G12=Tabelid!$L$4,IFERROR(SUMIFS($E:$E,$G:$G,Tabelid!$L$1,$C:$C,Tabelid!$J$4,$H:$H,X$2,$A:$A,$A12)/SUMIFS($E:$E,$G:$G,Tabelid!$L$1,$C:$C,Tabelid!$J$4,$A:$A,$A12),0),IF($G12=Tabelid!$L$5,IFERROR(SUMIFS($E:$E,$G:$G,Tabelid!$L$1,$C:$C,Tabelid!$J$4,$H:$H,X$2)/SUMIFS($E:$E,$G:$G,Tabelid!$L$1,$C:$C,Tabelid!$J$4),0),""))),"")</f>
        <v>0</v>
      </c>
      <c r="Y12" s="29">
        <f>IFERROR(IF($G12=Tabelid!$L$6,Eksplikatsioon!AD14/SUM(Eksplikatsioon!$O14:'Eksplikatsioon'!$AG14),IF($G12=Tabelid!$L$4,IFERROR(SUMIFS($E:$E,$G:$G,Tabelid!$L$1,$C:$C,Tabelid!$J$4,$H:$H,Y$2,$A:$A,$A12)/SUMIFS($E:$E,$G:$G,Tabelid!$L$1,$C:$C,Tabelid!$J$4,$A:$A,$A12),0),IF($G12=Tabelid!$L$5,IFERROR(SUMIFS($E:$E,$G:$G,Tabelid!$L$1,$C:$C,Tabelid!$J$4,$H:$H,Y$2)/SUMIFS($E:$E,$G:$G,Tabelid!$L$1,$C:$C,Tabelid!$J$4),0),""))),"")</f>
        <v>0</v>
      </c>
      <c r="Z12" s="29">
        <f>IFERROR(IF($G12=Tabelid!$L$6,Eksplikatsioon!AE14/SUM(Eksplikatsioon!$O14:'Eksplikatsioon'!$AG14),IF($G12=Tabelid!$L$4,IFERROR(SUMIFS($E:$E,$G:$G,Tabelid!$L$1,$C:$C,Tabelid!$J$4,$H:$H,Z$2,$A:$A,$A12)/SUMIFS($E:$E,$G:$G,Tabelid!$L$1,$C:$C,Tabelid!$J$4,$A:$A,$A12),0),IF($G12=Tabelid!$L$5,IFERROR(SUMIFS($E:$E,$G:$G,Tabelid!$L$1,$C:$C,Tabelid!$J$4,$H:$H,Z$2)/SUMIFS($E:$E,$G:$G,Tabelid!$L$1,$C:$C,Tabelid!$J$4),0),""))),"")</f>
        <v>0</v>
      </c>
      <c r="AA12" s="29">
        <f>IFERROR(IF($G12=Tabelid!$L$6,Eksplikatsioon!AF14/SUM(Eksplikatsioon!$O14:'Eksplikatsioon'!$AG14),IF($G12=Tabelid!$L$4,IFERROR(SUMIFS($E:$E,$G:$G,Tabelid!$L$1,$C:$C,Tabelid!$J$4,$H:$H,AA$2,$A:$A,$A12)/SUMIFS($E:$E,$G:$G,Tabelid!$L$1,$C:$C,Tabelid!$J$4,$A:$A,$A12),0),IF($G12=Tabelid!$L$5,IFERROR(SUMIFS($E:$E,$G:$G,Tabelid!$L$1,$C:$C,Tabelid!$J$4,$H:$H,AA$2)/SUMIFS($E:$E,$G:$G,Tabelid!$L$1,$C:$C,Tabelid!$J$4),0),""))),"")</f>
        <v>0</v>
      </c>
      <c r="AB12" s="29">
        <f>IFERROR(IF($G12=Tabelid!$L$6,Eksplikatsioon!AG14/SUM(Eksplikatsioon!$O14:'Eksplikatsioon'!$AG14),IF($G12=Tabelid!$L$4,IFERROR(SUMIFS($E:$E,$G:$G,Tabelid!$L$1,$C:$C,Tabelid!$J$4,$H:$H,AB$2,$A:$A,$A12)/SUMIFS($E:$E,$G:$G,Tabelid!$L$1,$C:$C,Tabelid!$J$4,$A:$A,$A12),0),IF($G12=Tabelid!$L$5,IFERROR(SUMIFS($E:$E,$G:$G,Tabelid!$L$1,$C:$C,Tabelid!$J$4,$H:$H,AB$2)/SUMIFS($E:$E,$G:$G,Tabelid!$L$1,$C:$C,Tabelid!$J$4),0),""))),"")</f>
        <v>0</v>
      </c>
      <c r="AC12" s="29">
        <f>IFERROR(IF($G12=Tabelid!$L$6,$E12*J12,IFERROR($E12*J12/SUM($J12:$AB12)*(Eksplikatsioon!O14)/SUMPRODUCT($J12:$AB12,Eksplikatsioon!$O14:$AG14),"")),"")</f>
        <v>3.6209999999999996</v>
      </c>
      <c r="AD12" s="29">
        <f>IFERROR(IF($G12=Tabelid!$L$6,$E12*K12,IFERROR($E12*K12/SUM($J12:$AB12)*(Eksplikatsioon!P14)/SUMPRODUCT($J12:$AB12,Eksplikatsioon!$O14:$AG14),"")),"")</f>
        <v>0.61199999999999999</v>
      </c>
      <c r="AE12" s="29">
        <f>IFERROR(IF($G12=Tabelid!$L$6,$E12*L12,IFERROR($E12*L12/SUM($J12:$AB12)*(Eksplikatsioon!Q14)/SUMPRODUCT($J12:$AB12,Eksplikatsioon!$O14:$AG14),"")),"")</f>
        <v>0.45899999999999996</v>
      </c>
      <c r="AF12" s="29">
        <f>IFERROR(IF($G12=Tabelid!$L$6,$E12*M12,IFERROR($E12*M12/SUM($J12:$AB12)*(Eksplikatsioon!R14)/SUMPRODUCT($J12:$AB12,Eksplikatsioon!$O14:$AG14),"")),"")</f>
        <v>0</v>
      </c>
      <c r="AG12" s="29">
        <f>IFERROR(IF($G12=Tabelid!$L$6,$E12*N12,IFERROR($E12*N12/SUM($J12:$AB12)*(Eksplikatsioon!S14)/SUMPRODUCT($J12:$AB12,Eksplikatsioon!$O14:$AG14),"")),"")</f>
        <v>0.40799999999999997</v>
      </c>
      <c r="AH12" s="29">
        <f>IFERROR(IF($G12=Tabelid!$L$6,$E12*O12,IFERROR($E12*O12/SUM($J12:$AB12)*(Eksplikatsioon!T14)/SUMPRODUCT($J12:$AB12,Eksplikatsioon!$O14:$AG14),"")),"")</f>
        <v>0</v>
      </c>
      <c r="AI12" s="29">
        <f>IFERROR(IF($G12=Tabelid!$L$6,$E12*P12,IFERROR($E12*P12/SUM($J12:$AB12)*(Eksplikatsioon!U14)/SUMPRODUCT($J12:$AB12,Eksplikatsioon!$O14:$AG14),"")),"")</f>
        <v>0</v>
      </c>
      <c r="AJ12" s="29">
        <f>IFERROR(IF($G12=Tabelid!$L$6,$E12*Q12,IFERROR($E12*Q12/SUM($J12:$AB12)*(Eksplikatsioon!V14)/SUMPRODUCT($J12:$AB12,Eksplikatsioon!$O14:$AG14),"")),"")</f>
        <v>0</v>
      </c>
      <c r="AK12" s="29">
        <f>IFERROR(IF($G12=Tabelid!$L$6,$E12*R12,IFERROR($E12*R12/SUM($J12:$AB12)*(Eksplikatsioon!W14)/SUMPRODUCT($J12:$AB12,Eksplikatsioon!$O14:$AG14),"")),"")</f>
        <v>0</v>
      </c>
      <c r="AL12" s="29">
        <f>IFERROR(IF($G12=Tabelid!$L$6,$E12*S12,IFERROR($E12*S12/SUM($J12:$AB12)*(Eksplikatsioon!X14)/SUMPRODUCT($J12:$AB12,Eksplikatsioon!$O14:$AG14),"")),"")</f>
        <v>0</v>
      </c>
      <c r="AM12" s="29">
        <f>IFERROR(IF($G12=Tabelid!$L$6,$E12*T12,IFERROR($E12*T12/SUM($J12:$AB12)*(Eksplikatsioon!Y14)/SUMPRODUCT($J12:$AB12,Eksplikatsioon!$O14:$AG14),"")),"")</f>
        <v>0</v>
      </c>
      <c r="AN12" s="29">
        <f>IFERROR(IF($G12=Tabelid!$L$6,$E12*U12,IFERROR($E12*U12/SUM($J12:$AB12)*(Eksplikatsioon!Z14)/SUMPRODUCT($J12:$AB12,Eksplikatsioon!$O14:$AG14),"")),"")</f>
        <v>0</v>
      </c>
      <c r="AO12" s="29">
        <f>IFERROR(IF($G12=Tabelid!$L$6,$E12*V12,IFERROR($E12*V12/SUM($J12:$AB12)*(Eksplikatsioon!AA14)/SUMPRODUCT($J12:$AB12,Eksplikatsioon!$O14:$AG14),"")),"")</f>
        <v>0</v>
      </c>
      <c r="AP12" s="29">
        <f>IFERROR(IF($G12=Tabelid!$L$6,$E12*W12,IFERROR($E12*W12/SUM($J12:$AB12)*(Eksplikatsioon!AB14)/SUMPRODUCT($J12:$AB12,Eksplikatsioon!$O14:$AG14),"")),"")</f>
        <v>0</v>
      </c>
      <c r="AQ12" s="29">
        <f>IFERROR(IF($G12=Tabelid!$L$6,$E12*X12,IFERROR($E12*X12/SUM($J12:$AB12)*(Eksplikatsioon!AC14)/SUMPRODUCT($J12:$AB12,Eksplikatsioon!$O14:$AG14),"")),"")</f>
        <v>0</v>
      </c>
      <c r="AR12" s="29">
        <f>IFERROR(IF($G12=Tabelid!$L$6,$E12*Y12,IFERROR($E12*Y12/SUM($J12:$AB12)*(Eksplikatsioon!AD14)/SUMPRODUCT($J12:$AB12,Eksplikatsioon!$O14:$AG14),"")),"")</f>
        <v>0</v>
      </c>
      <c r="AS12" s="29">
        <f>IFERROR(IF($G12=Tabelid!$L$6,$E12*Z12,IFERROR($E12*Z12/SUM($J12:$AB12)*(Eksplikatsioon!AE14)/SUMPRODUCT($J12:$AB12,Eksplikatsioon!$O14:$AG14),"")),"")</f>
        <v>0</v>
      </c>
      <c r="AT12" s="29">
        <f>IFERROR(IF($G12=Tabelid!$L$6,$E12*AA12,IFERROR($E12*AA12/SUM($J12:$AB12)*(Eksplikatsioon!AF14)/SUMPRODUCT($J12:$AB12,Eksplikatsioon!$O14:$AG14),"")),"")</f>
        <v>0</v>
      </c>
      <c r="AU12" s="29">
        <f>IFERROR(IF($G12=Tabelid!$L$6,$E12*AB12,IFERROR($E12*AB12/SUM($J12:$AB12)*(Eksplikatsioon!AG14)/SUMPRODUCT($J12:$AB12,Eksplikatsioon!$O14:$AG14),"")),"")</f>
        <v>0</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00</v>
      </c>
      <c r="B13" s="56" t="str">
        <f>IF(Eksplikatsioon!B15=0,"",Eksplikatsioon!B15)</f>
        <v>011</v>
      </c>
      <c r="C13" s="23" t="str">
        <f>IF(Eksplikatsioon!C15=0,"",Eksplikatsioon!C15)</f>
        <v>ÜÜRITAV PIND</v>
      </c>
      <c r="D13" s="23" t="str">
        <f>IF(Eksplikatsioon!D15=0,"",Eksplikatsioon!D15)</f>
        <v>Pesuruum</v>
      </c>
      <c r="E13" s="54">
        <f>IF(Eksplikatsioon!F15=0,"",Eksplikatsioon!F15)</f>
        <v>4.9000000000000004</v>
      </c>
      <c r="F13" s="23" t="str">
        <f>IF(Eksplikatsioon!H15=0,"",Eksplikatsioon!H15)</f>
        <v>SKA 71%; RAM 12%; TAI 9%; TEHIK 8%</v>
      </c>
      <c r="G13" s="23" t="str">
        <f>IF(Eksplikatsioon!J15=0,"",Eksplikatsioon!J15)</f>
        <v>Ühiskasutuses muu pind (muu)</v>
      </c>
      <c r="H13" s="23" t="str">
        <f>IF(Eksplikatsioon!K15=0,"",Eksplikatsioon!K15)</f>
        <v/>
      </c>
      <c r="I13" s="23" t="str">
        <f>IF(Eksplikatsioon!L15=0,"",Eksplikatsioon!L15)</f>
        <v/>
      </c>
      <c r="J13" s="29">
        <f>IFERROR(IF($G13=Tabelid!$L$6,Eksplikatsioon!O15/SUM(Eksplikatsioon!$O15:'Eksplikatsioon'!$AG15),IF($G13=Tabelid!$L$4,IFERROR(SUMIFS($E:$E,$G:$G,Tabelid!$L$1,$C:$C,Tabelid!$J$4,$H:$H,J$2,$A:$A,$A13)/SUMIFS($E:$E,$G:$G,Tabelid!$L$1,$C:$C,Tabelid!$J$4,$A:$A,$A13),0),IF($G13=Tabelid!$L$5,IFERROR(SUMIFS($E:$E,$G:$G,Tabelid!$L$1,$C:$C,Tabelid!$J$4,$H:$H,J$2)/SUMIFS($E:$E,$G:$G,Tabelid!$L$1,$C:$C,Tabelid!$J$4),0),""))),"")</f>
        <v>0.71</v>
      </c>
      <c r="K13" s="29">
        <f>IFERROR(IF($G13=Tabelid!$L$6,Eksplikatsioon!P15/SUM(Eksplikatsioon!$O15:'Eksplikatsioon'!$AG15),IF($G13=Tabelid!$L$4,IFERROR(SUMIFS($E:$E,$G:$G,Tabelid!$L$1,$C:$C,Tabelid!$J$4,$H:$H,K$2,$A:$A,$A13)/SUMIFS($E:$E,$G:$G,Tabelid!$L$1,$C:$C,Tabelid!$J$4,$A:$A,$A13),0),IF($G13=Tabelid!$L$5,IFERROR(SUMIFS($E:$E,$G:$G,Tabelid!$L$1,$C:$C,Tabelid!$J$4,$H:$H,K$2)/SUMIFS($E:$E,$G:$G,Tabelid!$L$1,$C:$C,Tabelid!$J$4),0),""))),"")</f>
        <v>0.12</v>
      </c>
      <c r="L13" s="29">
        <f>IFERROR(IF($G13=Tabelid!$L$6,Eksplikatsioon!Q15/SUM(Eksplikatsioon!$O15:'Eksplikatsioon'!$AG15),IF($G13=Tabelid!$L$4,IFERROR(SUMIFS($E:$E,$G:$G,Tabelid!$L$1,$C:$C,Tabelid!$J$4,$H:$H,L$2,$A:$A,$A13)/SUMIFS($E:$E,$G:$G,Tabelid!$L$1,$C:$C,Tabelid!$J$4,$A:$A,$A13),0),IF($G13=Tabelid!$L$5,IFERROR(SUMIFS($E:$E,$G:$G,Tabelid!$L$1,$C:$C,Tabelid!$J$4,$H:$H,L$2)/SUMIFS($E:$E,$G:$G,Tabelid!$L$1,$C:$C,Tabelid!$J$4),0),""))),"")</f>
        <v>0.09</v>
      </c>
      <c r="M13" s="29">
        <f>IFERROR(IF($G13=Tabelid!$L$6,Eksplikatsioon!R15/SUM(Eksplikatsioon!$O15:'Eksplikatsioon'!$AG15),IF($G13=Tabelid!$L$4,IFERROR(SUMIFS($E:$E,$G:$G,Tabelid!$L$1,$C:$C,Tabelid!$J$4,$H:$H,M$2,$A:$A,$A13)/SUMIFS($E:$E,$G:$G,Tabelid!$L$1,$C:$C,Tabelid!$J$4,$A:$A,$A13),0),IF($G13=Tabelid!$L$5,IFERROR(SUMIFS($E:$E,$G:$G,Tabelid!$L$1,$C:$C,Tabelid!$J$4,$H:$H,M$2)/SUMIFS($E:$E,$G:$G,Tabelid!$L$1,$C:$C,Tabelid!$J$4),0),""))),"")</f>
        <v>0</v>
      </c>
      <c r="N13" s="29">
        <f>IFERROR(IF($G13=Tabelid!$L$6,Eksplikatsioon!S15/SUM(Eksplikatsioon!$O15:'Eksplikatsioon'!$AG15),IF($G13=Tabelid!$L$4,IFERROR(SUMIFS($E:$E,$G:$G,Tabelid!$L$1,$C:$C,Tabelid!$J$4,$H:$H,N$2,$A:$A,$A13)/SUMIFS($E:$E,$G:$G,Tabelid!$L$1,$C:$C,Tabelid!$J$4,$A:$A,$A13),0),IF($G13=Tabelid!$L$5,IFERROR(SUMIFS($E:$E,$G:$G,Tabelid!$L$1,$C:$C,Tabelid!$J$4,$H:$H,N$2)/SUMIFS($E:$E,$G:$G,Tabelid!$L$1,$C:$C,Tabelid!$J$4),0),""))),"")</f>
        <v>0.08</v>
      </c>
      <c r="O13" s="29">
        <f>IFERROR(IF($G13=Tabelid!$L$6,Eksplikatsioon!T15/SUM(Eksplikatsioon!$O15:'Eksplikatsioon'!$AG15),IF($G13=Tabelid!$L$4,IFERROR(SUMIFS($E:$E,$G:$G,Tabelid!$L$1,$C:$C,Tabelid!$J$4,$H:$H,O$2,$A:$A,$A13)/SUMIFS($E:$E,$G:$G,Tabelid!$L$1,$C:$C,Tabelid!$J$4,$A:$A,$A13),0),IF($G13=Tabelid!$L$5,IFERROR(SUMIFS($E:$E,$G:$G,Tabelid!$L$1,$C:$C,Tabelid!$J$4,$H:$H,O$2)/SUMIFS($E:$E,$G:$G,Tabelid!$L$1,$C:$C,Tabelid!$J$4),0),""))),"")</f>
        <v>0</v>
      </c>
      <c r="P13" s="29">
        <f>IFERROR(IF($G13=Tabelid!$L$6,Eksplikatsioon!U15/SUM(Eksplikatsioon!$O15:'Eksplikatsioon'!$AG15),IF($G13=Tabelid!$L$4,IFERROR(SUMIFS($E:$E,$G:$G,Tabelid!$L$1,$C:$C,Tabelid!$J$4,$H:$H,P$2,$A:$A,$A13)/SUMIFS($E:$E,$G:$G,Tabelid!$L$1,$C:$C,Tabelid!$J$4,$A:$A,$A13),0),IF($G13=Tabelid!$L$5,IFERROR(SUMIFS($E:$E,$G:$G,Tabelid!$L$1,$C:$C,Tabelid!$J$4,$H:$H,P$2)/SUMIFS($E:$E,$G:$G,Tabelid!$L$1,$C:$C,Tabelid!$J$4),0),""))),"")</f>
        <v>0</v>
      </c>
      <c r="Q13" s="29">
        <f>IFERROR(IF($G13=Tabelid!$L$6,Eksplikatsioon!V15/SUM(Eksplikatsioon!$O15:'Eksplikatsioon'!$AG15),IF($G13=Tabelid!$L$4,IFERROR(SUMIFS($E:$E,$G:$G,Tabelid!$L$1,$C:$C,Tabelid!$J$4,$H:$H,Q$2,$A:$A,$A13)/SUMIFS($E:$E,$G:$G,Tabelid!$L$1,$C:$C,Tabelid!$J$4,$A:$A,$A13),0),IF($G13=Tabelid!$L$5,IFERROR(SUMIFS($E:$E,$G:$G,Tabelid!$L$1,$C:$C,Tabelid!$J$4,$H:$H,Q$2)/SUMIFS($E:$E,$G:$G,Tabelid!$L$1,$C:$C,Tabelid!$J$4),0),""))),"")</f>
        <v>0</v>
      </c>
      <c r="R13" s="29">
        <f>IFERROR(IF($G13=Tabelid!$L$6,Eksplikatsioon!W15/SUM(Eksplikatsioon!$O15:'Eksplikatsioon'!$AG15),IF($G13=Tabelid!$L$4,IFERROR(SUMIFS($E:$E,$G:$G,Tabelid!$L$1,$C:$C,Tabelid!$J$4,$H:$H,R$2,$A:$A,$A13)/SUMIFS($E:$E,$G:$G,Tabelid!$L$1,$C:$C,Tabelid!$J$4,$A:$A,$A13),0),IF($G13=Tabelid!$L$5,IFERROR(SUMIFS($E:$E,$G:$G,Tabelid!$L$1,$C:$C,Tabelid!$J$4,$H:$H,R$2)/SUMIFS($E:$E,$G:$G,Tabelid!$L$1,$C:$C,Tabelid!$J$4),0),""))),"")</f>
        <v>0</v>
      </c>
      <c r="S13" s="29">
        <f>IFERROR(IF($G13=Tabelid!$L$6,Eksplikatsioon!X15/SUM(Eksplikatsioon!$O15:'Eksplikatsioon'!$AG15),IF($G13=Tabelid!$L$4,IFERROR(SUMIFS($E:$E,$G:$G,Tabelid!$L$1,$C:$C,Tabelid!$J$4,$H:$H,S$2,$A:$A,$A13)/SUMIFS($E:$E,$G:$G,Tabelid!$L$1,$C:$C,Tabelid!$J$4,$A:$A,$A13),0),IF($G13=Tabelid!$L$5,IFERROR(SUMIFS($E:$E,$G:$G,Tabelid!$L$1,$C:$C,Tabelid!$J$4,$H:$H,S$2)/SUMIFS($E:$E,$G:$G,Tabelid!$L$1,$C:$C,Tabelid!$J$4),0),""))),"")</f>
        <v>0</v>
      </c>
      <c r="T13" s="29">
        <f>IFERROR(IF($G13=Tabelid!$L$6,Eksplikatsioon!Y15/SUM(Eksplikatsioon!$O15:'Eksplikatsioon'!$AG15),IF($G13=Tabelid!$L$4,IFERROR(SUMIFS($E:$E,$G:$G,Tabelid!$L$1,$C:$C,Tabelid!$J$4,$H:$H,T$2,$A:$A,$A13)/SUMIFS($E:$E,$G:$G,Tabelid!$L$1,$C:$C,Tabelid!$J$4,$A:$A,$A13),0),IF($G13=Tabelid!$L$5,IFERROR(SUMIFS($E:$E,$G:$G,Tabelid!$L$1,$C:$C,Tabelid!$J$4,$H:$H,T$2)/SUMIFS($E:$E,$G:$G,Tabelid!$L$1,$C:$C,Tabelid!$J$4),0),""))),"")</f>
        <v>0</v>
      </c>
      <c r="U13" s="29">
        <f>IFERROR(IF($G13=Tabelid!$L$6,Eksplikatsioon!Z15/SUM(Eksplikatsioon!$O15:'Eksplikatsioon'!$AG15),IF($G13=Tabelid!$L$4,IFERROR(SUMIFS($E:$E,$G:$G,Tabelid!$L$1,$C:$C,Tabelid!$J$4,$H:$H,U$2,$A:$A,$A13)/SUMIFS($E:$E,$G:$G,Tabelid!$L$1,$C:$C,Tabelid!$J$4,$A:$A,$A13),0),IF($G13=Tabelid!$L$5,IFERROR(SUMIFS($E:$E,$G:$G,Tabelid!$L$1,$C:$C,Tabelid!$J$4,$H:$H,U$2)/SUMIFS($E:$E,$G:$G,Tabelid!$L$1,$C:$C,Tabelid!$J$4),0),""))),"")</f>
        <v>0</v>
      </c>
      <c r="V13" s="29">
        <f>IFERROR(IF($G13=Tabelid!$L$6,Eksplikatsioon!AA15/SUM(Eksplikatsioon!$O15:'Eksplikatsioon'!$AG15),IF($G13=Tabelid!$L$4,IFERROR(SUMIFS($E:$E,$G:$G,Tabelid!$L$1,$C:$C,Tabelid!$J$4,$H:$H,V$2,$A:$A,$A13)/SUMIFS($E:$E,$G:$G,Tabelid!$L$1,$C:$C,Tabelid!$J$4,$A:$A,$A13),0),IF($G13=Tabelid!$L$5,IFERROR(SUMIFS($E:$E,$G:$G,Tabelid!$L$1,$C:$C,Tabelid!$J$4,$H:$H,V$2)/SUMIFS($E:$E,$G:$G,Tabelid!$L$1,$C:$C,Tabelid!$J$4),0),""))),"")</f>
        <v>0</v>
      </c>
      <c r="W13" s="29">
        <f>IFERROR(IF($G13=Tabelid!$L$6,Eksplikatsioon!AB15/SUM(Eksplikatsioon!$O15:'Eksplikatsioon'!$AG15),IF($G13=Tabelid!$L$4,IFERROR(SUMIFS($E:$E,$G:$G,Tabelid!$L$1,$C:$C,Tabelid!$J$4,$H:$H,W$2,$A:$A,$A13)/SUMIFS($E:$E,$G:$G,Tabelid!$L$1,$C:$C,Tabelid!$J$4,$A:$A,$A13),0),IF($G13=Tabelid!$L$5,IFERROR(SUMIFS($E:$E,$G:$G,Tabelid!$L$1,$C:$C,Tabelid!$J$4,$H:$H,W$2)/SUMIFS($E:$E,$G:$G,Tabelid!$L$1,$C:$C,Tabelid!$J$4),0),""))),"")</f>
        <v>0</v>
      </c>
      <c r="X13" s="29">
        <f>IFERROR(IF($G13=Tabelid!$L$6,Eksplikatsioon!AC15/SUM(Eksplikatsioon!$O15:'Eksplikatsioon'!$AG15),IF($G13=Tabelid!$L$4,IFERROR(SUMIFS($E:$E,$G:$G,Tabelid!$L$1,$C:$C,Tabelid!$J$4,$H:$H,X$2,$A:$A,$A13)/SUMIFS($E:$E,$G:$G,Tabelid!$L$1,$C:$C,Tabelid!$J$4,$A:$A,$A13),0),IF($G13=Tabelid!$L$5,IFERROR(SUMIFS($E:$E,$G:$G,Tabelid!$L$1,$C:$C,Tabelid!$J$4,$H:$H,X$2)/SUMIFS($E:$E,$G:$G,Tabelid!$L$1,$C:$C,Tabelid!$J$4),0),""))),"")</f>
        <v>0</v>
      </c>
      <c r="Y13" s="29">
        <f>IFERROR(IF($G13=Tabelid!$L$6,Eksplikatsioon!AD15/SUM(Eksplikatsioon!$O15:'Eksplikatsioon'!$AG15),IF($G13=Tabelid!$L$4,IFERROR(SUMIFS($E:$E,$G:$G,Tabelid!$L$1,$C:$C,Tabelid!$J$4,$H:$H,Y$2,$A:$A,$A13)/SUMIFS($E:$E,$G:$G,Tabelid!$L$1,$C:$C,Tabelid!$J$4,$A:$A,$A13),0),IF($G13=Tabelid!$L$5,IFERROR(SUMIFS($E:$E,$G:$G,Tabelid!$L$1,$C:$C,Tabelid!$J$4,$H:$H,Y$2)/SUMIFS($E:$E,$G:$G,Tabelid!$L$1,$C:$C,Tabelid!$J$4),0),""))),"")</f>
        <v>0</v>
      </c>
      <c r="Z13" s="29">
        <f>IFERROR(IF($G13=Tabelid!$L$6,Eksplikatsioon!AE15/SUM(Eksplikatsioon!$O15:'Eksplikatsioon'!$AG15),IF($G13=Tabelid!$L$4,IFERROR(SUMIFS($E:$E,$G:$G,Tabelid!$L$1,$C:$C,Tabelid!$J$4,$H:$H,Z$2,$A:$A,$A13)/SUMIFS($E:$E,$G:$G,Tabelid!$L$1,$C:$C,Tabelid!$J$4,$A:$A,$A13),0),IF($G13=Tabelid!$L$5,IFERROR(SUMIFS($E:$E,$G:$G,Tabelid!$L$1,$C:$C,Tabelid!$J$4,$H:$H,Z$2)/SUMIFS($E:$E,$G:$G,Tabelid!$L$1,$C:$C,Tabelid!$J$4),0),""))),"")</f>
        <v>0</v>
      </c>
      <c r="AA13" s="29">
        <f>IFERROR(IF($G13=Tabelid!$L$6,Eksplikatsioon!AF15/SUM(Eksplikatsioon!$O15:'Eksplikatsioon'!$AG15),IF($G13=Tabelid!$L$4,IFERROR(SUMIFS($E:$E,$G:$G,Tabelid!$L$1,$C:$C,Tabelid!$J$4,$H:$H,AA$2,$A:$A,$A13)/SUMIFS($E:$E,$G:$G,Tabelid!$L$1,$C:$C,Tabelid!$J$4,$A:$A,$A13),0),IF($G13=Tabelid!$L$5,IFERROR(SUMIFS($E:$E,$G:$G,Tabelid!$L$1,$C:$C,Tabelid!$J$4,$H:$H,AA$2)/SUMIFS($E:$E,$G:$G,Tabelid!$L$1,$C:$C,Tabelid!$J$4),0),""))),"")</f>
        <v>0</v>
      </c>
      <c r="AB13" s="29">
        <f>IFERROR(IF($G13=Tabelid!$L$6,Eksplikatsioon!AG15/SUM(Eksplikatsioon!$O15:'Eksplikatsioon'!$AG15),IF($G13=Tabelid!$L$4,IFERROR(SUMIFS($E:$E,$G:$G,Tabelid!$L$1,$C:$C,Tabelid!$J$4,$H:$H,AB$2,$A:$A,$A13)/SUMIFS($E:$E,$G:$G,Tabelid!$L$1,$C:$C,Tabelid!$J$4,$A:$A,$A13),0),IF($G13=Tabelid!$L$5,IFERROR(SUMIFS($E:$E,$G:$G,Tabelid!$L$1,$C:$C,Tabelid!$J$4,$H:$H,AB$2)/SUMIFS($E:$E,$G:$G,Tabelid!$L$1,$C:$C,Tabelid!$J$4),0),""))),"")</f>
        <v>0</v>
      </c>
      <c r="AC13" s="29">
        <f>IFERROR(IF($G13=Tabelid!$L$6,$E13*J13,IFERROR($E13*J13/SUM($J13:$AB13)*(Eksplikatsioon!O15)/SUMPRODUCT($J13:$AB13,Eksplikatsioon!$O15:$AG15),"")),"")</f>
        <v>3.4790000000000001</v>
      </c>
      <c r="AD13" s="29">
        <f>IFERROR(IF($G13=Tabelid!$L$6,$E13*K13,IFERROR($E13*K13/SUM($J13:$AB13)*(Eksplikatsioon!P15)/SUMPRODUCT($J13:$AB13,Eksplikatsioon!$O15:$AG15),"")),"")</f>
        <v>0.58799999999999997</v>
      </c>
      <c r="AE13" s="29">
        <f>IFERROR(IF($G13=Tabelid!$L$6,$E13*L13,IFERROR($E13*L13/SUM($J13:$AB13)*(Eksplikatsioon!Q15)/SUMPRODUCT($J13:$AB13,Eksplikatsioon!$O15:$AG15),"")),"")</f>
        <v>0.441</v>
      </c>
      <c r="AF13" s="29">
        <f>IFERROR(IF($G13=Tabelid!$L$6,$E13*M13,IFERROR($E13*M13/SUM($J13:$AB13)*(Eksplikatsioon!R15)/SUMPRODUCT($J13:$AB13,Eksplikatsioon!$O15:$AG15),"")),"")</f>
        <v>0</v>
      </c>
      <c r="AG13" s="29">
        <f>IFERROR(IF($G13=Tabelid!$L$6,$E13*N13,IFERROR($E13*N13/SUM($J13:$AB13)*(Eksplikatsioon!S15)/SUMPRODUCT($J13:$AB13,Eksplikatsioon!$O15:$AG15),"")),"")</f>
        <v>0.39200000000000002</v>
      </c>
      <c r="AH13" s="29">
        <f>IFERROR(IF($G13=Tabelid!$L$6,$E13*O13,IFERROR($E13*O13/SUM($J13:$AB13)*(Eksplikatsioon!T15)/SUMPRODUCT($J13:$AB13,Eksplikatsioon!$O15:$AG15),"")),"")</f>
        <v>0</v>
      </c>
      <c r="AI13" s="29">
        <f>IFERROR(IF($G13=Tabelid!$L$6,$E13*P13,IFERROR($E13*P13/SUM($J13:$AB13)*(Eksplikatsioon!U15)/SUMPRODUCT($J13:$AB13,Eksplikatsioon!$O15:$AG15),"")),"")</f>
        <v>0</v>
      </c>
      <c r="AJ13" s="29">
        <f>IFERROR(IF($G13=Tabelid!$L$6,$E13*Q13,IFERROR($E13*Q13/SUM($J13:$AB13)*(Eksplikatsioon!V15)/SUMPRODUCT($J13:$AB13,Eksplikatsioon!$O15:$AG15),"")),"")</f>
        <v>0</v>
      </c>
      <c r="AK13" s="29">
        <f>IFERROR(IF($G13=Tabelid!$L$6,$E13*R13,IFERROR($E13*R13/SUM($J13:$AB13)*(Eksplikatsioon!W15)/SUMPRODUCT($J13:$AB13,Eksplikatsioon!$O15:$AG15),"")),"")</f>
        <v>0</v>
      </c>
      <c r="AL13" s="29">
        <f>IFERROR(IF($G13=Tabelid!$L$6,$E13*S13,IFERROR($E13*S13/SUM($J13:$AB13)*(Eksplikatsioon!X15)/SUMPRODUCT($J13:$AB13,Eksplikatsioon!$O15:$AG15),"")),"")</f>
        <v>0</v>
      </c>
      <c r="AM13" s="29">
        <f>IFERROR(IF($G13=Tabelid!$L$6,$E13*T13,IFERROR($E13*T13/SUM($J13:$AB13)*(Eksplikatsioon!Y15)/SUMPRODUCT($J13:$AB13,Eksplikatsioon!$O15:$AG15),"")),"")</f>
        <v>0</v>
      </c>
      <c r="AN13" s="29">
        <f>IFERROR(IF($G13=Tabelid!$L$6,$E13*U13,IFERROR($E13*U13/SUM($J13:$AB13)*(Eksplikatsioon!Z15)/SUMPRODUCT($J13:$AB13,Eksplikatsioon!$O15:$AG15),"")),"")</f>
        <v>0</v>
      </c>
      <c r="AO13" s="29">
        <f>IFERROR(IF($G13=Tabelid!$L$6,$E13*V13,IFERROR($E13*V13/SUM($J13:$AB13)*(Eksplikatsioon!AA15)/SUMPRODUCT($J13:$AB13,Eksplikatsioon!$O15:$AG15),"")),"")</f>
        <v>0</v>
      </c>
      <c r="AP13" s="29">
        <f>IFERROR(IF($G13=Tabelid!$L$6,$E13*W13,IFERROR($E13*W13/SUM($J13:$AB13)*(Eksplikatsioon!AB15)/SUMPRODUCT($J13:$AB13,Eksplikatsioon!$O15:$AG15),"")),"")</f>
        <v>0</v>
      </c>
      <c r="AQ13" s="29">
        <f>IFERROR(IF($G13=Tabelid!$L$6,$E13*X13,IFERROR($E13*X13/SUM($J13:$AB13)*(Eksplikatsioon!AC15)/SUMPRODUCT($J13:$AB13,Eksplikatsioon!$O15:$AG15),"")),"")</f>
        <v>0</v>
      </c>
      <c r="AR13" s="29">
        <f>IFERROR(IF($G13=Tabelid!$L$6,$E13*Y13,IFERROR($E13*Y13/SUM($J13:$AB13)*(Eksplikatsioon!AD15)/SUMPRODUCT($J13:$AB13,Eksplikatsioon!$O15:$AG15),"")),"")</f>
        <v>0</v>
      </c>
      <c r="AS13" s="29">
        <f>IFERROR(IF($G13=Tabelid!$L$6,$E13*Z13,IFERROR($E13*Z13/SUM($J13:$AB13)*(Eksplikatsioon!AE15)/SUMPRODUCT($J13:$AB13,Eksplikatsioon!$O15:$AG15),"")),"")</f>
        <v>0</v>
      </c>
      <c r="AT13" s="29">
        <f>IFERROR(IF($G13=Tabelid!$L$6,$E13*AA13,IFERROR($E13*AA13/SUM($J13:$AB13)*(Eksplikatsioon!AF15)/SUMPRODUCT($J13:$AB13,Eksplikatsioon!$O15:$AG15),"")),"")</f>
        <v>0</v>
      </c>
      <c r="AU13" s="29">
        <f>IFERROR(IF($G13=Tabelid!$L$6,$E13*AB13,IFERROR($E13*AB13/SUM($J13:$AB13)*(Eksplikatsioon!AG15)/SUMPRODUCT($J13:$AB13,Eksplikatsioon!$O15:$AG15),"")),"")</f>
        <v>0</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00</v>
      </c>
      <c r="B14" s="56" t="str">
        <f>IF(Eksplikatsioon!B16=0,"",Eksplikatsioon!B16)</f>
        <v>012</v>
      </c>
      <c r="C14" s="23" t="str">
        <f>IF(Eksplikatsioon!C16=0,"",Eksplikatsioon!C16)</f>
        <v>ÜÜRITAV PIND</v>
      </c>
      <c r="D14" s="23" t="str">
        <f>IF(Eksplikatsioon!D16=0,"",Eksplikatsioon!D16)</f>
        <v>Riietusruum</v>
      </c>
      <c r="E14" s="54">
        <f>IF(Eksplikatsioon!F16=0,"",Eksplikatsioon!F16)</f>
        <v>5.2</v>
      </c>
      <c r="F14" s="23" t="str">
        <f>IF(Eksplikatsioon!H16=0,"",Eksplikatsioon!H16)</f>
        <v>SKA 71%; RAM 12%; TAI 9%; TEHIK 8%</v>
      </c>
      <c r="G14" s="23" t="str">
        <f>IF(Eksplikatsioon!J16=0,"",Eksplikatsioon!J16)</f>
        <v>Ühiskasutuses muu pind (muu)</v>
      </c>
      <c r="H14" s="23" t="str">
        <f>IF(Eksplikatsioon!K16=0,"",Eksplikatsioon!K16)</f>
        <v/>
      </c>
      <c r="I14" s="23" t="str">
        <f>IF(Eksplikatsioon!L16=0,"",Eksplikatsioon!L16)</f>
        <v/>
      </c>
      <c r="J14" s="29">
        <f>IFERROR(IF($G14=Tabelid!$L$6,Eksplikatsioon!O16/SUM(Eksplikatsioon!$O16:'Eksplikatsioon'!$AG16),IF($G14=Tabelid!$L$4,IFERROR(SUMIFS($E:$E,$G:$G,Tabelid!$L$1,$C:$C,Tabelid!$J$4,$H:$H,J$2,$A:$A,$A14)/SUMIFS($E:$E,$G:$G,Tabelid!$L$1,$C:$C,Tabelid!$J$4,$A:$A,$A14),0),IF($G14=Tabelid!$L$5,IFERROR(SUMIFS($E:$E,$G:$G,Tabelid!$L$1,$C:$C,Tabelid!$J$4,$H:$H,J$2)/SUMIFS($E:$E,$G:$G,Tabelid!$L$1,$C:$C,Tabelid!$J$4),0),""))),"")</f>
        <v>0.71</v>
      </c>
      <c r="K14" s="29">
        <f>IFERROR(IF($G14=Tabelid!$L$6,Eksplikatsioon!P16/SUM(Eksplikatsioon!$O16:'Eksplikatsioon'!$AG16),IF($G14=Tabelid!$L$4,IFERROR(SUMIFS($E:$E,$G:$G,Tabelid!$L$1,$C:$C,Tabelid!$J$4,$H:$H,K$2,$A:$A,$A14)/SUMIFS($E:$E,$G:$G,Tabelid!$L$1,$C:$C,Tabelid!$J$4,$A:$A,$A14),0),IF($G14=Tabelid!$L$5,IFERROR(SUMIFS($E:$E,$G:$G,Tabelid!$L$1,$C:$C,Tabelid!$J$4,$H:$H,K$2)/SUMIFS($E:$E,$G:$G,Tabelid!$L$1,$C:$C,Tabelid!$J$4),0),""))),"")</f>
        <v>0.12</v>
      </c>
      <c r="L14" s="29">
        <f>IFERROR(IF($G14=Tabelid!$L$6,Eksplikatsioon!Q16/SUM(Eksplikatsioon!$O16:'Eksplikatsioon'!$AG16),IF($G14=Tabelid!$L$4,IFERROR(SUMIFS($E:$E,$G:$G,Tabelid!$L$1,$C:$C,Tabelid!$J$4,$H:$H,L$2,$A:$A,$A14)/SUMIFS($E:$E,$G:$G,Tabelid!$L$1,$C:$C,Tabelid!$J$4,$A:$A,$A14),0),IF($G14=Tabelid!$L$5,IFERROR(SUMIFS($E:$E,$G:$G,Tabelid!$L$1,$C:$C,Tabelid!$J$4,$H:$H,L$2)/SUMIFS($E:$E,$G:$G,Tabelid!$L$1,$C:$C,Tabelid!$J$4),0),""))),"")</f>
        <v>0.09</v>
      </c>
      <c r="M14" s="29">
        <f>IFERROR(IF($G14=Tabelid!$L$6,Eksplikatsioon!R16/SUM(Eksplikatsioon!$O16:'Eksplikatsioon'!$AG16),IF($G14=Tabelid!$L$4,IFERROR(SUMIFS($E:$E,$G:$G,Tabelid!$L$1,$C:$C,Tabelid!$J$4,$H:$H,M$2,$A:$A,$A14)/SUMIFS($E:$E,$G:$G,Tabelid!$L$1,$C:$C,Tabelid!$J$4,$A:$A,$A14),0),IF($G14=Tabelid!$L$5,IFERROR(SUMIFS($E:$E,$G:$G,Tabelid!$L$1,$C:$C,Tabelid!$J$4,$H:$H,M$2)/SUMIFS($E:$E,$G:$G,Tabelid!$L$1,$C:$C,Tabelid!$J$4),0),""))),"")</f>
        <v>0</v>
      </c>
      <c r="N14" s="29">
        <f>IFERROR(IF($G14=Tabelid!$L$6,Eksplikatsioon!S16/SUM(Eksplikatsioon!$O16:'Eksplikatsioon'!$AG16),IF($G14=Tabelid!$L$4,IFERROR(SUMIFS($E:$E,$G:$G,Tabelid!$L$1,$C:$C,Tabelid!$J$4,$H:$H,N$2,$A:$A,$A14)/SUMIFS($E:$E,$G:$G,Tabelid!$L$1,$C:$C,Tabelid!$J$4,$A:$A,$A14),0),IF($G14=Tabelid!$L$5,IFERROR(SUMIFS($E:$E,$G:$G,Tabelid!$L$1,$C:$C,Tabelid!$J$4,$H:$H,N$2)/SUMIFS($E:$E,$G:$G,Tabelid!$L$1,$C:$C,Tabelid!$J$4),0),""))),"")</f>
        <v>0.08</v>
      </c>
      <c r="O14" s="29">
        <f>IFERROR(IF($G14=Tabelid!$L$6,Eksplikatsioon!T16/SUM(Eksplikatsioon!$O16:'Eksplikatsioon'!$AG16),IF($G14=Tabelid!$L$4,IFERROR(SUMIFS($E:$E,$G:$G,Tabelid!$L$1,$C:$C,Tabelid!$J$4,$H:$H,O$2,$A:$A,$A14)/SUMIFS($E:$E,$G:$G,Tabelid!$L$1,$C:$C,Tabelid!$J$4,$A:$A,$A14),0),IF($G14=Tabelid!$L$5,IFERROR(SUMIFS($E:$E,$G:$G,Tabelid!$L$1,$C:$C,Tabelid!$J$4,$H:$H,O$2)/SUMIFS($E:$E,$G:$G,Tabelid!$L$1,$C:$C,Tabelid!$J$4),0),""))),"")</f>
        <v>0</v>
      </c>
      <c r="P14" s="29">
        <f>IFERROR(IF($G14=Tabelid!$L$6,Eksplikatsioon!U16/SUM(Eksplikatsioon!$O16:'Eksplikatsioon'!$AG16),IF($G14=Tabelid!$L$4,IFERROR(SUMIFS($E:$E,$G:$G,Tabelid!$L$1,$C:$C,Tabelid!$J$4,$H:$H,P$2,$A:$A,$A14)/SUMIFS($E:$E,$G:$G,Tabelid!$L$1,$C:$C,Tabelid!$J$4,$A:$A,$A14),0),IF($G14=Tabelid!$L$5,IFERROR(SUMIFS($E:$E,$G:$G,Tabelid!$L$1,$C:$C,Tabelid!$J$4,$H:$H,P$2)/SUMIFS($E:$E,$G:$G,Tabelid!$L$1,$C:$C,Tabelid!$J$4),0),""))),"")</f>
        <v>0</v>
      </c>
      <c r="Q14" s="29">
        <f>IFERROR(IF($G14=Tabelid!$L$6,Eksplikatsioon!V16/SUM(Eksplikatsioon!$O16:'Eksplikatsioon'!$AG16),IF($G14=Tabelid!$L$4,IFERROR(SUMIFS($E:$E,$G:$G,Tabelid!$L$1,$C:$C,Tabelid!$J$4,$H:$H,Q$2,$A:$A,$A14)/SUMIFS($E:$E,$G:$G,Tabelid!$L$1,$C:$C,Tabelid!$J$4,$A:$A,$A14),0),IF($G14=Tabelid!$L$5,IFERROR(SUMIFS($E:$E,$G:$G,Tabelid!$L$1,$C:$C,Tabelid!$J$4,$H:$H,Q$2)/SUMIFS($E:$E,$G:$G,Tabelid!$L$1,$C:$C,Tabelid!$J$4),0),""))),"")</f>
        <v>0</v>
      </c>
      <c r="R14" s="29">
        <f>IFERROR(IF($G14=Tabelid!$L$6,Eksplikatsioon!W16/SUM(Eksplikatsioon!$O16:'Eksplikatsioon'!$AG16),IF($G14=Tabelid!$L$4,IFERROR(SUMIFS($E:$E,$G:$G,Tabelid!$L$1,$C:$C,Tabelid!$J$4,$H:$H,R$2,$A:$A,$A14)/SUMIFS($E:$E,$G:$G,Tabelid!$L$1,$C:$C,Tabelid!$J$4,$A:$A,$A14),0),IF($G14=Tabelid!$L$5,IFERROR(SUMIFS($E:$E,$G:$G,Tabelid!$L$1,$C:$C,Tabelid!$J$4,$H:$H,R$2)/SUMIFS($E:$E,$G:$G,Tabelid!$L$1,$C:$C,Tabelid!$J$4),0),""))),"")</f>
        <v>0</v>
      </c>
      <c r="S14" s="29">
        <f>IFERROR(IF($G14=Tabelid!$L$6,Eksplikatsioon!X16/SUM(Eksplikatsioon!$O16:'Eksplikatsioon'!$AG16),IF($G14=Tabelid!$L$4,IFERROR(SUMIFS($E:$E,$G:$G,Tabelid!$L$1,$C:$C,Tabelid!$J$4,$H:$H,S$2,$A:$A,$A14)/SUMIFS($E:$E,$G:$G,Tabelid!$L$1,$C:$C,Tabelid!$J$4,$A:$A,$A14),0),IF($G14=Tabelid!$L$5,IFERROR(SUMIFS($E:$E,$G:$G,Tabelid!$L$1,$C:$C,Tabelid!$J$4,$H:$H,S$2)/SUMIFS($E:$E,$G:$G,Tabelid!$L$1,$C:$C,Tabelid!$J$4),0),""))),"")</f>
        <v>0</v>
      </c>
      <c r="T14" s="29">
        <f>IFERROR(IF($G14=Tabelid!$L$6,Eksplikatsioon!Y16/SUM(Eksplikatsioon!$O16:'Eksplikatsioon'!$AG16),IF($G14=Tabelid!$L$4,IFERROR(SUMIFS($E:$E,$G:$G,Tabelid!$L$1,$C:$C,Tabelid!$J$4,$H:$H,T$2,$A:$A,$A14)/SUMIFS($E:$E,$G:$G,Tabelid!$L$1,$C:$C,Tabelid!$J$4,$A:$A,$A14),0),IF($G14=Tabelid!$L$5,IFERROR(SUMIFS($E:$E,$G:$G,Tabelid!$L$1,$C:$C,Tabelid!$J$4,$H:$H,T$2)/SUMIFS($E:$E,$G:$G,Tabelid!$L$1,$C:$C,Tabelid!$J$4),0),""))),"")</f>
        <v>0</v>
      </c>
      <c r="U14" s="29">
        <f>IFERROR(IF($G14=Tabelid!$L$6,Eksplikatsioon!Z16/SUM(Eksplikatsioon!$O16:'Eksplikatsioon'!$AG16),IF($G14=Tabelid!$L$4,IFERROR(SUMIFS($E:$E,$G:$G,Tabelid!$L$1,$C:$C,Tabelid!$J$4,$H:$H,U$2,$A:$A,$A14)/SUMIFS($E:$E,$G:$G,Tabelid!$L$1,$C:$C,Tabelid!$J$4,$A:$A,$A14),0),IF($G14=Tabelid!$L$5,IFERROR(SUMIFS($E:$E,$G:$G,Tabelid!$L$1,$C:$C,Tabelid!$J$4,$H:$H,U$2)/SUMIFS($E:$E,$G:$G,Tabelid!$L$1,$C:$C,Tabelid!$J$4),0),""))),"")</f>
        <v>0</v>
      </c>
      <c r="V14" s="29">
        <f>IFERROR(IF($G14=Tabelid!$L$6,Eksplikatsioon!AA16/SUM(Eksplikatsioon!$O16:'Eksplikatsioon'!$AG16),IF($G14=Tabelid!$L$4,IFERROR(SUMIFS($E:$E,$G:$G,Tabelid!$L$1,$C:$C,Tabelid!$J$4,$H:$H,V$2,$A:$A,$A14)/SUMIFS($E:$E,$G:$G,Tabelid!$L$1,$C:$C,Tabelid!$J$4,$A:$A,$A14),0),IF($G14=Tabelid!$L$5,IFERROR(SUMIFS($E:$E,$G:$G,Tabelid!$L$1,$C:$C,Tabelid!$J$4,$H:$H,V$2)/SUMIFS($E:$E,$G:$G,Tabelid!$L$1,$C:$C,Tabelid!$J$4),0),""))),"")</f>
        <v>0</v>
      </c>
      <c r="W14" s="29">
        <f>IFERROR(IF($G14=Tabelid!$L$6,Eksplikatsioon!AB16/SUM(Eksplikatsioon!$O16:'Eksplikatsioon'!$AG16),IF($G14=Tabelid!$L$4,IFERROR(SUMIFS($E:$E,$G:$G,Tabelid!$L$1,$C:$C,Tabelid!$J$4,$H:$H,W$2,$A:$A,$A14)/SUMIFS($E:$E,$G:$G,Tabelid!$L$1,$C:$C,Tabelid!$J$4,$A:$A,$A14),0),IF($G14=Tabelid!$L$5,IFERROR(SUMIFS($E:$E,$G:$G,Tabelid!$L$1,$C:$C,Tabelid!$J$4,$H:$H,W$2)/SUMIFS($E:$E,$G:$G,Tabelid!$L$1,$C:$C,Tabelid!$J$4),0),""))),"")</f>
        <v>0</v>
      </c>
      <c r="X14" s="29">
        <f>IFERROR(IF($G14=Tabelid!$L$6,Eksplikatsioon!AC16/SUM(Eksplikatsioon!$O16:'Eksplikatsioon'!$AG16),IF($G14=Tabelid!$L$4,IFERROR(SUMIFS($E:$E,$G:$G,Tabelid!$L$1,$C:$C,Tabelid!$J$4,$H:$H,X$2,$A:$A,$A14)/SUMIFS($E:$E,$G:$G,Tabelid!$L$1,$C:$C,Tabelid!$J$4,$A:$A,$A14),0),IF($G14=Tabelid!$L$5,IFERROR(SUMIFS($E:$E,$G:$G,Tabelid!$L$1,$C:$C,Tabelid!$J$4,$H:$H,X$2)/SUMIFS($E:$E,$G:$G,Tabelid!$L$1,$C:$C,Tabelid!$J$4),0),""))),"")</f>
        <v>0</v>
      </c>
      <c r="Y14" s="29">
        <f>IFERROR(IF($G14=Tabelid!$L$6,Eksplikatsioon!AD16/SUM(Eksplikatsioon!$O16:'Eksplikatsioon'!$AG16),IF($G14=Tabelid!$L$4,IFERROR(SUMIFS($E:$E,$G:$G,Tabelid!$L$1,$C:$C,Tabelid!$J$4,$H:$H,Y$2,$A:$A,$A14)/SUMIFS($E:$E,$G:$G,Tabelid!$L$1,$C:$C,Tabelid!$J$4,$A:$A,$A14),0),IF($G14=Tabelid!$L$5,IFERROR(SUMIFS($E:$E,$G:$G,Tabelid!$L$1,$C:$C,Tabelid!$J$4,$H:$H,Y$2)/SUMIFS($E:$E,$G:$G,Tabelid!$L$1,$C:$C,Tabelid!$J$4),0),""))),"")</f>
        <v>0</v>
      </c>
      <c r="Z14" s="29">
        <f>IFERROR(IF($G14=Tabelid!$L$6,Eksplikatsioon!AE16/SUM(Eksplikatsioon!$O16:'Eksplikatsioon'!$AG16),IF($G14=Tabelid!$L$4,IFERROR(SUMIFS($E:$E,$G:$G,Tabelid!$L$1,$C:$C,Tabelid!$J$4,$H:$H,Z$2,$A:$A,$A14)/SUMIFS($E:$E,$G:$G,Tabelid!$L$1,$C:$C,Tabelid!$J$4,$A:$A,$A14),0),IF($G14=Tabelid!$L$5,IFERROR(SUMIFS($E:$E,$G:$G,Tabelid!$L$1,$C:$C,Tabelid!$J$4,$H:$H,Z$2)/SUMIFS($E:$E,$G:$G,Tabelid!$L$1,$C:$C,Tabelid!$J$4),0),""))),"")</f>
        <v>0</v>
      </c>
      <c r="AA14" s="29">
        <f>IFERROR(IF($G14=Tabelid!$L$6,Eksplikatsioon!AF16/SUM(Eksplikatsioon!$O16:'Eksplikatsioon'!$AG16),IF($G14=Tabelid!$L$4,IFERROR(SUMIFS($E:$E,$G:$G,Tabelid!$L$1,$C:$C,Tabelid!$J$4,$H:$H,AA$2,$A:$A,$A14)/SUMIFS($E:$E,$G:$G,Tabelid!$L$1,$C:$C,Tabelid!$J$4,$A:$A,$A14),0),IF($G14=Tabelid!$L$5,IFERROR(SUMIFS($E:$E,$G:$G,Tabelid!$L$1,$C:$C,Tabelid!$J$4,$H:$H,AA$2)/SUMIFS($E:$E,$G:$G,Tabelid!$L$1,$C:$C,Tabelid!$J$4),0),""))),"")</f>
        <v>0</v>
      </c>
      <c r="AB14" s="29">
        <f>IFERROR(IF($G14=Tabelid!$L$6,Eksplikatsioon!AG16/SUM(Eksplikatsioon!$O16:'Eksplikatsioon'!$AG16),IF($G14=Tabelid!$L$4,IFERROR(SUMIFS($E:$E,$G:$G,Tabelid!$L$1,$C:$C,Tabelid!$J$4,$H:$H,AB$2,$A:$A,$A14)/SUMIFS($E:$E,$G:$G,Tabelid!$L$1,$C:$C,Tabelid!$J$4,$A:$A,$A14),0),IF($G14=Tabelid!$L$5,IFERROR(SUMIFS($E:$E,$G:$G,Tabelid!$L$1,$C:$C,Tabelid!$J$4,$H:$H,AB$2)/SUMIFS($E:$E,$G:$G,Tabelid!$L$1,$C:$C,Tabelid!$J$4),0),""))),"")</f>
        <v>0</v>
      </c>
      <c r="AC14" s="29">
        <f>IFERROR(IF($G14=Tabelid!$L$6,$E14*J14,IFERROR($E14*J14/SUM($J14:$AB14)*(Eksplikatsioon!O16)/SUMPRODUCT($J14:$AB14,Eksplikatsioon!$O16:$AG16),"")),"")</f>
        <v>3.6919999999999997</v>
      </c>
      <c r="AD14" s="29">
        <f>IFERROR(IF($G14=Tabelid!$L$6,$E14*K14,IFERROR($E14*K14/SUM($J14:$AB14)*(Eksplikatsioon!P16)/SUMPRODUCT($J14:$AB14,Eksplikatsioon!$O16:$AG16),"")),"")</f>
        <v>0.624</v>
      </c>
      <c r="AE14" s="29">
        <f>IFERROR(IF($G14=Tabelid!$L$6,$E14*L14,IFERROR($E14*L14/SUM($J14:$AB14)*(Eksplikatsioon!Q16)/SUMPRODUCT($J14:$AB14,Eksplikatsioon!$O16:$AG16),"")),"")</f>
        <v>0.46799999999999997</v>
      </c>
      <c r="AF14" s="29">
        <f>IFERROR(IF($G14=Tabelid!$L$6,$E14*M14,IFERROR($E14*M14/SUM($J14:$AB14)*(Eksplikatsioon!R16)/SUMPRODUCT($J14:$AB14,Eksplikatsioon!$O16:$AG16),"")),"")</f>
        <v>0</v>
      </c>
      <c r="AG14" s="29">
        <f>IFERROR(IF($G14=Tabelid!$L$6,$E14*N14,IFERROR($E14*N14/SUM($J14:$AB14)*(Eksplikatsioon!S16)/SUMPRODUCT($J14:$AB14,Eksplikatsioon!$O16:$AG16),"")),"")</f>
        <v>0.41600000000000004</v>
      </c>
      <c r="AH14" s="29">
        <f>IFERROR(IF($G14=Tabelid!$L$6,$E14*O14,IFERROR($E14*O14/SUM($J14:$AB14)*(Eksplikatsioon!T16)/SUMPRODUCT($J14:$AB14,Eksplikatsioon!$O16:$AG16),"")),"")</f>
        <v>0</v>
      </c>
      <c r="AI14" s="29">
        <f>IFERROR(IF($G14=Tabelid!$L$6,$E14*P14,IFERROR($E14*P14/SUM($J14:$AB14)*(Eksplikatsioon!U16)/SUMPRODUCT($J14:$AB14,Eksplikatsioon!$O16:$AG16),"")),"")</f>
        <v>0</v>
      </c>
      <c r="AJ14" s="29">
        <f>IFERROR(IF($G14=Tabelid!$L$6,$E14*Q14,IFERROR($E14*Q14/SUM($J14:$AB14)*(Eksplikatsioon!V16)/SUMPRODUCT($J14:$AB14,Eksplikatsioon!$O16:$AG16),"")),"")</f>
        <v>0</v>
      </c>
      <c r="AK14" s="29">
        <f>IFERROR(IF($G14=Tabelid!$L$6,$E14*R14,IFERROR($E14*R14/SUM($J14:$AB14)*(Eksplikatsioon!W16)/SUMPRODUCT($J14:$AB14,Eksplikatsioon!$O16:$AG16),"")),"")</f>
        <v>0</v>
      </c>
      <c r="AL14" s="29">
        <f>IFERROR(IF($G14=Tabelid!$L$6,$E14*S14,IFERROR($E14*S14/SUM($J14:$AB14)*(Eksplikatsioon!X16)/SUMPRODUCT($J14:$AB14,Eksplikatsioon!$O16:$AG16),"")),"")</f>
        <v>0</v>
      </c>
      <c r="AM14" s="29">
        <f>IFERROR(IF($G14=Tabelid!$L$6,$E14*T14,IFERROR($E14*T14/SUM($J14:$AB14)*(Eksplikatsioon!Y16)/SUMPRODUCT($J14:$AB14,Eksplikatsioon!$O16:$AG16),"")),"")</f>
        <v>0</v>
      </c>
      <c r="AN14" s="29">
        <f>IFERROR(IF($G14=Tabelid!$L$6,$E14*U14,IFERROR($E14*U14/SUM($J14:$AB14)*(Eksplikatsioon!Z16)/SUMPRODUCT($J14:$AB14,Eksplikatsioon!$O16:$AG16),"")),"")</f>
        <v>0</v>
      </c>
      <c r="AO14" s="29">
        <f>IFERROR(IF($G14=Tabelid!$L$6,$E14*V14,IFERROR($E14*V14/SUM($J14:$AB14)*(Eksplikatsioon!AA16)/SUMPRODUCT($J14:$AB14,Eksplikatsioon!$O16:$AG16),"")),"")</f>
        <v>0</v>
      </c>
      <c r="AP14" s="29">
        <f>IFERROR(IF($G14=Tabelid!$L$6,$E14*W14,IFERROR($E14*W14/SUM($J14:$AB14)*(Eksplikatsioon!AB16)/SUMPRODUCT($J14:$AB14,Eksplikatsioon!$O16:$AG16),"")),"")</f>
        <v>0</v>
      </c>
      <c r="AQ14" s="29">
        <f>IFERROR(IF($G14=Tabelid!$L$6,$E14*X14,IFERROR($E14*X14/SUM($J14:$AB14)*(Eksplikatsioon!AC16)/SUMPRODUCT($J14:$AB14,Eksplikatsioon!$O16:$AG16),"")),"")</f>
        <v>0</v>
      </c>
      <c r="AR14" s="29">
        <f>IFERROR(IF($G14=Tabelid!$L$6,$E14*Y14,IFERROR($E14*Y14/SUM($J14:$AB14)*(Eksplikatsioon!AD16)/SUMPRODUCT($J14:$AB14,Eksplikatsioon!$O16:$AG16),"")),"")</f>
        <v>0</v>
      </c>
      <c r="AS14" s="29">
        <f>IFERROR(IF($G14=Tabelid!$L$6,$E14*Z14,IFERROR($E14*Z14/SUM($J14:$AB14)*(Eksplikatsioon!AE16)/SUMPRODUCT($J14:$AB14,Eksplikatsioon!$O16:$AG16),"")),"")</f>
        <v>0</v>
      </c>
      <c r="AT14" s="29">
        <f>IFERROR(IF($G14=Tabelid!$L$6,$E14*AA14,IFERROR($E14*AA14/SUM($J14:$AB14)*(Eksplikatsioon!AF16)/SUMPRODUCT($J14:$AB14,Eksplikatsioon!$O16:$AG16),"")),"")</f>
        <v>0</v>
      </c>
      <c r="AU14" s="29">
        <f>IFERROR(IF($G14=Tabelid!$L$6,$E14*AB14,IFERROR($E14*AB14/SUM($J14:$AB14)*(Eksplikatsioon!AG16)/SUMPRODUCT($J14:$AB14,Eksplikatsioon!$O16:$AG16),"")),"")</f>
        <v>0</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00</v>
      </c>
      <c r="B15" s="56" t="str">
        <f>IF(Eksplikatsioon!B17=0,"",Eksplikatsioon!B17)</f>
        <v>013</v>
      </c>
      <c r="C15" s="23" t="str">
        <f>IF(Eksplikatsioon!C17=0,"",Eksplikatsioon!C17)</f>
        <v>ÜÜRITAV PIND</v>
      </c>
      <c r="D15" s="23" t="str">
        <f>IF(Eksplikatsioon!D17=0,"",Eksplikatsioon!D17)</f>
        <v>Pesuruum</v>
      </c>
      <c r="E15" s="54">
        <f>IF(Eksplikatsioon!F17=0,"",Eksplikatsioon!F17)</f>
        <v>4.5999999999999996</v>
      </c>
      <c r="F15" s="23" t="str">
        <f>IF(Eksplikatsioon!H17=0,"",Eksplikatsioon!H17)</f>
        <v>SKA 71%; RAM 12%; TAI 9%; TEHIK 8%</v>
      </c>
      <c r="G15" s="23" t="str">
        <f>IF(Eksplikatsioon!J17=0,"",Eksplikatsioon!J17)</f>
        <v>Ühiskasutuses muu pind (muu)</v>
      </c>
      <c r="H15" s="23" t="str">
        <f>IF(Eksplikatsioon!K17=0,"",Eksplikatsioon!K17)</f>
        <v/>
      </c>
      <c r="I15" s="23" t="str">
        <f>IF(Eksplikatsioon!L17=0,"",Eksplikatsioon!L17)</f>
        <v/>
      </c>
      <c r="J15" s="29">
        <f>IFERROR(IF($G15=Tabelid!$L$6,Eksplikatsioon!O17/SUM(Eksplikatsioon!$O17:'Eksplikatsioon'!$AG17),IF($G15=Tabelid!$L$4,IFERROR(SUMIFS($E:$E,$G:$G,Tabelid!$L$1,$C:$C,Tabelid!$J$4,$H:$H,J$2,$A:$A,$A15)/SUMIFS($E:$E,$G:$G,Tabelid!$L$1,$C:$C,Tabelid!$J$4,$A:$A,$A15),0),IF($G15=Tabelid!$L$5,IFERROR(SUMIFS($E:$E,$G:$G,Tabelid!$L$1,$C:$C,Tabelid!$J$4,$H:$H,J$2)/SUMIFS($E:$E,$G:$G,Tabelid!$L$1,$C:$C,Tabelid!$J$4),0),""))),"")</f>
        <v>0.71</v>
      </c>
      <c r="K15" s="29">
        <f>IFERROR(IF($G15=Tabelid!$L$6,Eksplikatsioon!P17/SUM(Eksplikatsioon!$O17:'Eksplikatsioon'!$AG17),IF($G15=Tabelid!$L$4,IFERROR(SUMIFS($E:$E,$G:$G,Tabelid!$L$1,$C:$C,Tabelid!$J$4,$H:$H,K$2,$A:$A,$A15)/SUMIFS($E:$E,$G:$G,Tabelid!$L$1,$C:$C,Tabelid!$J$4,$A:$A,$A15),0),IF($G15=Tabelid!$L$5,IFERROR(SUMIFS($E:$E,$G:$G,Tabelid!$L$1,$C:$C,Tabelid!$J$4,$H:$H,K$2)/SUMIFS($E:$E,$G:$G,Tabelid!$L$1,$C:$C,Tabelid!$J$4),0),""))),"")</f>
        <v>0.12</v>
      </c>
      <c r="L15" s="29">
        <f>IFERROR(IF($G15=Tabelid!$L$6,Eksplikatsioon!Q17/SUM(Eksplikatsioon!$O17:'Eksplikatsioon'!$AG17),IF($G15=Tabelid!$L$4,IFERROR(SUMIFS($E:$E,$G:$G,Tabelid!$L$1,$C:$C,Tabelid!$J$4,$H:$H,L$2,$A:$A,$A15)/SUMIFS($E:$E,$G:$G,Tabelid!$L$1,$C:$C,Tabelid!$J$4,$A:$A,$A15),0),IF($G15=Tabelid!$L$5,IFERROR(SUMIFS($E:$E,$G:$G,Tabelid!$L$1,$C:$C,Tabelid!$J$4,$H:$H,L$2)/SUMIFS($E:$E,$G:$G,Tabelid!$L$1,$C:$C,Tabelid!$J$4),0),""))),"")</f>
        <v>0.09</v>
      </c>
      <c r="M15" s="29">
        <f>IFERROR(IF($G15=Tabelid!$L$6,Eksplikatsioon!R17/SUM(Eksplikatsioon!$O17:'Eksplikatsioon'!$AG17),IF($G15=Tabelid!$L$4,IFERROR(SUMIFS($E:$E,$G:$G,Tabelid!$L$1,$C:$C,Tabelid!$J$4,$H:$H,M$2,$A:$A,$A15)/SUMIFS($E:$E,$G:$G,Tabelid!$L$1,$C:$C,Tabelid!$J$4,$A:$A,$A15),0),IF($G15=Tabelid!$L$5,IFERROR(SUMIFS($E:$E,$G:$G,Tabelid!$L$1,$C:$C,Tabelid!$J$4,$H:$H,M$2)/SUMIFS($E:$E,$G:$G,Tabelid!$L$1,$C:$C,Tabelid!$J$4),0),""))),"")</f>
        <v>0</v>
      </c>
      <c r="N15" s="29">
        <f>IFERROR(IF($G15=Tabelid!$L$6,Eksplikatsioon!S17/SUM(Eksplikatsioon!$O17:'Eksplikatsioon'!$AG17),IF($G15=Tabelid!$L$4,IFERROR(SUMIFS($E:$E,$G:$G,Tabelid!$L$1,$C:$C,Tabelid!$J$4,$H:$H,N$2,$A:$A,$A15)/SUMIFS($E:$E,$G:$G,Tabelid!$L$1,$C:$C,Tabelid!$J$4,$A:$A,$A15),0),IF($G15=Tabelid!$L$5,IFERROR(SUMIFS($E:$E,$G:$G,Tabelid!$L$1,$C:$C,Tabelid!$J$4,$H:$H,N$2)/SUMIFS($E:$E,$G:$G,Tabelid!$L$1,$C:$C,Tabelid!$J$4),0),""))),"")</f>
        <v>0.08</v>
      </c>
      <c r="O15" s="29">
        <f>IFERROR(IF($G15=Tabelid!$L$6,Eksplikatsioon!T17/SUM(Eksplikatsioon!$O17:'Eksplikatsioon'!$AG17),IF($G15=Tabelid!$L$4,IFERROR(SUMIFS($E:$E,$G:$G,Tabelid!$L$1,$C:$C,Tabelid!$J$4,$H:$H,O$2,$A:$A,$A15)/SUMIFS($E:$E,$G:$G,Tabelid!$L$1,$C:$C,Tabelid!$J$4,$A:$A,$A15),0),IF($G15=Tabelid!$L$5,IFERROR(SUMIFS($E:$E,$G:$G,Tabelid!$L$1,$C:$C,Tabelid!$J$4,$H:$H,O$2)/SUMIFS($E:$E,$G:$G,Tabelid!$L$1,$C:$C,Tabelid!$J$4),0),""))),"")</f>
        <v>0</v>
      </c>
      <c r="P15" s="29">
        <f>IFERROR(IF($G15=Tabelid!$L$6,Eksplikatsioon!U17/SUM(Eksplikatsioon!$O17:'Eksplikatsioon'!$AG17),IF($G15=Tabelid!$L$4,IFERROR(SUMIFS($E:$E,$G:$G,Tabelid!$L$1,$C:$C,Tabelid!$J$4,$H:$H,P$2,$A:$A,$A15)/SUMIFS($E:$E,$G:$G,Tabelid!$L$1,$C:$C,Tabelid!$J$4,$A:$A,$A15),0),IF($G15=Tabelid!$L$5,IFERROR(SUMIFS($E:$E,$G:$G,Tabelid!$L$1,$C:$C,Tabelid!$J$4,$H:$H,P$2)/SUMIFS($E:$E,$G:$G,Tabelid!$L$1,$C:$C,Tabelid!$J$4),0),""))),"")</f>
        <v>0</v>
      </c>
      <c r="Q15" s="29">
        <f>IFERROR(IF($G15=Tabelid!$L$6,Eksplikatsioon!V17/SUM(Eksplikatsioon!$O17:'Eksplikatsioon'!$AG17),IF($G15=Tabelid!$L$4,IFERROR(SUMIFS($E:$E,$G:$G,Tabelid!$L$1,$C:$C,Tabelid!$J$4,$H:$H,Q$2,$A:$A,$A15)/SUMIFS($E:$E,$G:$G,Tabelid!$L$1,$C:$C,Tabelid!$J$4,$A:$A,$A15),0),IF($G15=Tabelid!$L$5,IFERROR(SUMIFS($E:$E,$G:$G,Tabelid!$L$1,$C:$C,Tabelid!$J$4,$H:$H,Q$2)/SUMIFS($E:$E,$G:$G,Tabelid!$L$1,$C:$C,Tabelid!$J$4),0),""))),"")</f>
        <v>0</v>
      </c>
      <c r="R15" s="29">
        <f>IFERROR(IF($G15=Tabelid!$L$6,Eksplikatsioon!W17/SUM(Eksplikatsioon!$O17:'Eksplikatsioon'!$AG17),IF($G15=Tabelid!$L$4,IFERROR(SUMIFS($E:$E,$G:$G,Tabelid!$L$1,$C:$C,Tabelid!$J$4,$H:$H,R$2,$A:$A,$A15)/SUMIFS($E:$E,$G:$G,Tabelid!$L$1,$C:$C,Tabelid!$J$4,$A:$A,$A15),0),IF($G15=Tabelid!$L$5,IFERROR(SUMIFS($E:$E,$G:$G,Tabelid!$L$1,$C:$C,Tabelid!$J$4,$H:$H,R$2)/SUMIFS($E:$E,$G:$G,Tabelid!$L$1,$C:$C,Tabelid!$J$4),0),""))),"")</f>
        <v>0</v>
      </c>
      <c r="S15" s="29">
        <f>IFERROR(IF($G15=Tabelid!$L$6,Eksplikatsioon!X17/SUM(Eksplikatsioon!$O17:'Eksplikatsioon'!$AG17),IF($G15=Tabelid!$L$4,IFERROR(SUMIFS($E:$E,$G:$G,Tabelid!$L$1,$C:$C,Tabelid!$J$4,$H:$H,S$2,$A:$A,$A15)/SUMIFS($E:$E,$G:$G,Tabelid!$L$1,$C:$C,Tabelid!$J$4,$A:$A,$A15),0),IF($G15=Tabelid!$L$5,IFERROR(SUMIFS($E:$E,$G:$G,Tabelid!$L$1,$C:$C,Tabelid!$J$4,$H:$H,S$2)/SUMIFS($E:$E,$G:$G,Tabelid!$L$1,$C:$C,Tabelid!$J$4),0),""))),"")</f>
        <v>0</v>
      </c>
      <c r="T15" s="29">
        <f>IFERROR(IF($G15=Tabelid!$L$6,Eksplikatsioon!Y17/SUM(Eksplikatsioon!$O17:'Eksplikatsioon'!$AG17),IF($G15=Tabelid!$L$4,IFERROR(SUMIFS($E:$E,$G:$G,Tabelid!$L$1,$C:$C,Tabelid!$J$4,$H:$H,T$2,$A:$A,$A15)/SUMIFS($E:$E,$G:$G,Tabelid!$L$1,$C:$C,Tabelid!$J$4,$A:$A,$A15),0),IF($G15=Tabelid!$L$5,IFERROR(SUMIFS($E:$E,$G:$G,Tabelid!$L$1,$C:$C,Tabelid!$J$4,$H:$H,T$2)/SUMIFS($E:$E,$G:$G,Tabelid!$L$1,$C:$C,Tabelid!$J$4),0),""))),"")</f>
        <v>0</v>
      </c>
      <c r="U15" s="29">
        <f>IFERROR(IF($G15=Tabelid!$L$6,Eksplikatsioon!Z17/SUM(Eksplikatsioon!$O17:'Eksplikatsioon'!$AG17),IF($G15=Tabelid!$L$4,IFERROR(SUMIFS($E:$E,$G:$G,Tabelid!$L$1,$C:$C,Tabelid!$J$4,$H:$H,U$2,$A:$A,$A15)/SUMIFS($E:$E,$G:$G,Tabelid!$L$1,$C:$C,Tabelid!$J$4,$A:$A,$A15),0),IF($G15=Tabelid!$L$5,IFERROR(SUMIFS($E:$E,$G:$G,Tabelid!$L$1,$C:$C,Tabelid!$J$4,$H:$H,U$2)/SUMIFS($E:$E,$G:$G,Tabelid!$L$1,$C:$C,Tabelid!$J$4),0),""))),"")</f>
        <v>0</v>
      </c>
      <c r="V15" s="29">
        <f>IFERROR(IF($G15=Tabelid!$L$6,Eksplikatsioon!AA17/SUM(Eksplikatsioon!$O17:'Eksplikatsioon'!$AG17),IF($G15=Tabelid!$L$4,IFERROR(SUMIFS($E:$E,$G:$G,Tabelid!$L$1,$C:$C,Tabelid!$J$4,$H:$H,V$2,$A:$A,$A15)/SUMIFS($E:$E,$G:$G,Tabelid!$L$1,$C:$C,Tabelid!$J$4,$A:$A,$A15),0),IF($G15=Tabelid!$L$5,IFERROR(SUMIFS($E:$E,$G:$G,Tabelid!$L$1,$C:$C,Tabelid!$J$4,$H:$H,V$2)/SUMIFS($E:$E,$G:$G,Tabelid!$L$1,$C:$C,Tabelid!$J$4),0),""))),"")</f>
        <v>0</v>
      </c>
      <c r="W15" s="29">
        <f>IFERROR(IF($G15=Tabelid!$L$6,Eksplikatsioon!AB17/SUM(Eksplikatsioon!$O17:'Eksplikatsioon'!$AG17),IF($G15=Tabelid!$L$4,IFERROR(SUMIFS($E:$E,$G:$G,Tabelid!$L$1,$C:$C,Tabelid!$J$4,$H:$H,W$2,$A:$A,$A15)/SUMIFS($E:$E,$G:$G,Tabelid!$L$1,$C:$C,Tabelid!$J$4,$A:$A,$A15),0),IF($G15=Tabelid!$L$5,IFERROR(SUMIFS($E:$E,$G:$G,Tabelid!$L$1,$C:$C,Tabelid!$J$4,$H:$H,W$2)/SUMIFS($E:$E,$G:$G,Tabelid!$L$1,$C:$C,Tabelid!$J$4),0),""))),"")</f>
        <v>0</v>
      </c>
      <c r="X15" s="29">
        <f>IFERROR(IF($G15=Tabelid!$L$6,Eksplikatsioon!AC17/SUM(Eksplikatsioon!$O17:'Eksplikatsioon'!$AG17),IF($G15=Tabelid!$L$4,IFERROR(SUMIFS($E:$E,$G:$G,Tabelid!$L$1,$C:$C,Tabelid!$J$4,$H:$H,X$2,$A:$A,$A15)/SUMIFS($E:$E,$G:$G,Tabelid!$L$1,$C:$C,Tabelid!$J$4,$A:$A,$A15),0),IF($G15=Tabelid!$L$5,IFERROR(SUMIFS($E:$E,$G:$G,Tabelid!$L$1,$C:$C,Tabelid!$J$4,$H:$H,X$2)/SUMIFS($E:$E,$G:$G,Tabelid!$L$1,$C:$C,Tabelid!$J$4),0),""))),"")</f>
        <v>0</v>
      </c>
      <c r="Y15" s="29">
        <f>IFERROR(IF($G15=Tabelid!$L$6,Eksplikatsioon!AD17/SUM(Eksplikatsioon!$O17:'Eksplikatsioon'!$AG17),IF($G15=Tabelid!$L$4,IFERROR(SUMIFS($E:$E,$G:$G,Tabelid!$L$1,$C:$C,Tabelid!$J$4,$H:$H,Y$2,$A:$A,$A15)/SUMIFS($E:$E,$G:$G,Tabelid!$L$1,$C:$C,Tabelid!$J$4,$A:$A,$A15),0),IF($G15=Tabelid!$L$5,IFERROR(SUMIFS($E:$E,$G:$G,Tabelid!$L$1,$C:$C,Tabelid!$J$4,$H:$H,Y$2)/SUMIFS($E:$E,$G:$G,Tabelid!$L$1,$C:$C,Tabelid!$J$4),0),""))),"")</f>
        <v>0</v>
      </c>
      <c r="Z15" s="29">
        <f>IFERROR(IF($G15=Tabelid!$L$6,Eksplikatsioon!AE17/SUM(Eksplikatsioon!$O17:'Eksplikatsioon'!$AG17),IF($G15=Tabelid!$L$4,IFERROR(SUMIFS($E:$E,$G:$G,Tabelid!$L$1,$C:$C,Tabelid!$J$4,$H:$H,Z$2,$A:$A,$A15)/SUMIFS($E:$E,$G:$G,Tabelid!$L$1,$C:$C,Tabelid!$J$4,$A:$A,$A15),0),IF($G15=Tabelid!$L$5,IFERROR(SUMIFS($E:$E,$G:$G,Tabelid!$L$1,$C:$C,Tabelid!$J$4,$H:$H,Z$2)/SUMIFS($E:$E,$G:$G,Tabelid!$L$1,$C:$C,Tabelid!$J$4),0),""))),"")</f>
        <v>0</v>
      </c>
      <c r="AA15" s="29">
        <f>IFERROR(IF($G15=Tabelid!$L$6,Eksplikatsioon!AF17/SUM(Eksplikatsioon!$O17:'Eksplikatsioon'!$AG17),IF($G15=Tabelid!$L$4,IFERROR(SUMIFS($E:$E,$G:$G,Tabelid!$L$1,$C:$C,Tabelid!$J$4,$H:$H,AA$2,$A:$A,$A15)/SUMIFS($E:$E,$G:$G,Tabelid!$L$1,$C:$C,Tabelid!$J$4,$A:$A,$A15),0),IF($G15=Tabelid!$L$5,IFERROR(SUMIFS($E:$E,$G:$G,Tabelid!$L$1,$C:$C,Tabelid!$J$4,$H:$H,AA$2)/SUMIFS($E:$E,$G:$G,Tabelid!$L$1,$C:$C,Tabelid!$J$4),0),""))),"")</f>
        <v>0</v>
      </c>
      <c r="AB15" s="29">
        <f>IFERROR(IF($G15=Tabelid!$L$6,Eksplikatsioon!AG17/SUM(Eksplikatsioon!$O17:'Eksplikatsioon'!$AG17),IF($G15=Tabelid!$L$4,IFERROR(SUMIFS($E:$E,$G:$G,Tabelid!$L$1,$C:$C,Tabelid!$J$4,$H:$H,AB$2,$A:$A,$A15)/SUMIFS($E:$E,$G:$G,Tabelid!$L$1,$C:$C,Tabelid!$J$4,$A:$A,$A15),0),IF($G15=Tabelid!$L$5,IFERROR(SUMIFS($E:$E,$G:$G,Tabelid!$L$1,$C:$C,Tabelid!$J$4,$H:$H,AB$2)/SUMIFS($E:$E,$G:$G,Tabelid!$L$1,$C:$C,Tabelid!$J$4),0),""))),"")</f>
        <v>0</v>
      </c>
      <c r="AC15" s="29">
        <f>IFERROR(IF($G15=Tabelid!$L$6,$E15*J15,IFERROR($E15*J15/SUM($J15:$AB15)*(Eksplikatsioon!O17)/SUMPRODUCT($J15:$AB15,Eksplikatsioon!$O17:$AG17),"")),"")</f>
        <v>3.2659999999999996</v>
      </c>
      <c r="AD15" s="29">
        <f>IFERROR(IF($G15=Tabelid!$L$6,$E15*K15,IFERROR($E15*K15/SUM($J15:$AB15)*(Eksplikatsioon!P17)/SUMPRODUCT($J15:$AB15,Eksplikatsioon!$O17:$AG17),"")),"")</f>
        <v>0.55199999999999994</v>
      </c>
      <c r="AE15" s="29">
        <f>IFERROR(IF($G15=Tabelid!$L$6,$E15*L15,IFERROR($E15*L15/SUM($J15:$AB15)*(Eksplikatsioon!Q17)/SUMPRODUCT($J15:$AB15,Eksplikatsioon!$O17:$AG17),"")),"")</f>
        <v>0.41399999999999998</v>
      </c>
      <c r="AF15" s="29">
        <f>IFERROR(IF($G15=Tabelid!$L$6,$E15*M15,IFERROR($E15*M15/SUM($J15:$AB15)*(Eksplikatsioon!R17)/SUMPRODUCT($J15:$AB15,Eksplikatsioon!$O17:$AG17),"")),"")</f>
        <v>0</v>
      </c>
      <c r="AG15" s="29">
        <f>IFERROR(IF($G15=Tabelid!$L$6,$E15*N15,IFERROR($E15*N15/SUM($J15:$AB15)*(Eksplikatsioon!S17)/SUMPRODUCT($J15:$AB15,Eksplikatsioon!$O17:$AG17),"")),"")</f>
        <v>0.36799999999999999</v>
      </c>
      <c r="AH15" s="29">
        <f>IFERROR(IF($G15=Tabelid!$L$6,$E15*O15,IFERROR($E15*O15/SUM($J15:$AB15)*(Eksplikatsioon!T17)/SUMPRODUCT($J15:$AB15,Eksplikatsioon!$O17:$AG17),"")),"")</f>
        <v>0</v>
      </c>
      <c r="AI15" s="29">
        <f>IFERROR(IF($G15=Tabelid!$L$6,$E15*P15,IFERROR($E15*P15/SUM($J15:$AB15)*(Eksplikatsioon!U17)/SUMPRODUCT($J15:$AB15,Eksplikatsioon!$O17:$AG17),"")),"")</f>
        <v>0</v>
      </c>
      <c r="AJ15" s="29">
        <f>IFERROR(IF($G15=Tabelid!$L$6,$E15*Q15,IFERROR($E15*Q15/SUM($J15:$AB15)*(Eksplikatsioon!V17)/SUMPRODUCT($J15:$AB15,Eksplikatsioon!$O17:$AG17),"")),"")</f>
        <v>0</v>
      </c>
      <c r="AK15" s="29">
        <f>IFERROR(IF($G15=Tabelid!$L$6,$E15*R15,IFERROR($E15*R15/SUM($J15:$AB15)*(Eksplikatsioon!W17)/SUMPRODUCT($J15:$AB15,Eksplikatsioon!$O17:$AG17),"")),"")</f>
        <v>0</v>
      </c>
      <c r="AL15" s="29">
        <f>IFERROR(IF($G15=Tabelid!$L$6,$E15*S15,IFERROR($E15*S15/SUM($J15:$AB15)*(Eksplikatsioon!X17)/SUMPRODUCT($J15:$AB15,Eksplikatsioon!$O17:$AG17),"")),"")</f>
        <v>0</v>
      </c>
      <c r="AM15" s="29">
        <f>IFERROR(IF($G15=Tabelid!$L$6,$E15*T15,IFERROR($E15*T15/SUM($J15:$AB15)*(Eksplikatsioon!Y17)/SUMPRODUCT($J15:$AB15,Eksplikatsioon!$O17:$AG17),"")),"")</f>
        <v>0</v>
      </c>
      <c r="AN15" s="29">
        <f>IFERROR(IF($G15=Tabelid!$L$6,$E15*U15,IFERROR($E15*U15/SUM($J15:$AB15)*(Eksplikatsioon!Z17)/SUMPRODUCT($J15:$AB15,Eksplikatsioon!$O17:$AG17),"")),"")</f>
        <v>0</v>
      </c>
      <c r="AO15" s="29">
        <f>IFERROR(IF($G15=Tabelid!$L$6,$E15*V15,IFERROR($E15*V15/SUM($J15:$AB15)*(Eksplikatsioon!AA17)/SUMPRODUCT($J15:$AB15,Eksplikatsioon!$O17:$AG17),"")),"")</f>
        <v>0</v>
      </c>
      <c r="AP15" s="29">
        <f>IFERROR(IF($G15=Tabelid!$L$6,$E15*W15,IFERROR($E15*W15/SUM($J15:$AB15)*(Eksplikatsioon!AB17)/SUMPRODUCT($J15:$AB15,Eksplikatsioon!$O17:$AG17),"")),"")</f>
        <v>0</v>
      </c>
      <c r="AQ15" s="29">
        <f>IFERROR(IF($G15=Tabelid!$L$6,$E15*X15,IFERROR($E15*X15/SUM($J15:$AB15)*(Eksplikatsioon!AC17)/SUMPRODUCT($J15:$AB15,Eksplikatsioon!$O17:$AG17),"")),"")</f>
        <v>0</v>
      </c>
      <c r="AR15" s="29">
        <f>IFERROR(IF($G15=Tabelid!$L$6,$E15*Y15,IFERROR($E15*Y15/SUM($J15:$AB15)*(Eksplikatsioon!AD17)/SUMPRODUCT($J15:$AB15,Eksplikatsioon!$O17:$AG17),"")),"")</f>
        <v>0</v>
      </c>
      <c r="AS15" s="29">
        <f>IFERROR(IF($G15=Tabelid!$L$6,$E15*Z15,IFERROR($E15*Z15/SUM($J15:$AB15)*(Eksplikatsioon!AE17)/SUMPRODUCT($J15:$AB15,Eksplikatsioon!$O17:$AG17),"")),"")</f>
        <v>0</v>
      </c>
      <c r="AT15" s="29">
        <f>IFERROR(IF($G15=Tabelid!$L$6,$E15*AA15,IFERROR($E15*AA15/SUM($J15:$AB15)*(Eksplikatsioon!AF17)/SUMPRODUCT($J15:$AB15,Eksplikatsioon!$O17:$AG17),"")),"")</f>
        <v>0</v>
      </c>
      <c r="AU15" s="29">
        <f>IFERROR(IF($G15=Tabelid!$L$6,$E15*AB15,IFERROR($E15*AB15/SUM($J15:$AB15)*(Eksplikatsioon!AG17)/SUMPRODUCT($J15:$AB15,Eksplikatsioon!$O17:$AG17),"")),"")</f>
        <v>0</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00</v>
      </c>
      <c r="B16" s="56" t="str">
        <f>IF(Eksplikatsioon!B18=0,"",Eksplikatsioon!B18)</f>
        <v>014</v>
      </c>
      <c r="C16" s="23" t="str">
        <f>IF(Eksplikatsioon!C18=0,"",Eksplikatsioon!C18)</f>
        <v>ÜÜRITAV PIND</v>
      </c>
      <c r="D16" s="23" t="str">
        <f>IF(Eksplikatsioon!D18=0,"",Eksplikatsioon!D18)</f>
        <v>WC</v>
      </c>
      <c r="E16" s="54">
        <f>IF(Eksplikatsioon!F18=0,"",Eksplikatsioon!F18)</f>
        <v>2</v>
      </c>
      <c r="F16" s="23" t="str">
        <f>IF(Eksplikatsioon!H18=0,"",Eksplikatsioon!H18)</f>
        <v>SKA 71%; RAM 12%; TAI 9%; TEHIK 8%</v>
      </c>
      <c r="G16" s="23" t="str">
        <f>IF(Eksplikatsioon!J18=0,"",Eksplikatsioon!J18)</f>
        <v>Ühiskasutuses muu pind (muu)</v>
      </c>
      <c r="H16" s="23" t="str">
        <f>IF(Eksplikatsioon!K18=0,"",Eksplikatsioon!K18)</f>
        <v/>
      </c>
      <c r="I16" s="23" t="str">
        <f>IF(Eksplikatsioon!L18=0,"",Eksplikatsioon!L18)</f>
        <v/>
      </c>
      <c r="J16" s="29">
        <f>IFERROR(IF($G16=Tabelid!$L$6,Eksplikatsioon!O18/SUM(Eksplikatsioon!$O18:'Eksplikatsioon'!$AG18),IF($G16=Tabelid!$L$4,IFERROR(SUMIFS($E:$E,$G:$G,Tabelid!$L$1,$C:$C,Tabelid!$J$4,$H:$H,J$2,$A:$A,$A16)/SUMIFS($E:$E,$G:$G,Tabelid!$L$1,$C:$C,Tabelid!$J$4,$A:$A,$A16),0),IF($G16=Tabelid!$L$5,IFERROR(SUMIFS($E:$E,$G:$G,Tabelid!$L$1,$C:$C,Tabelid!$J$4,$H:$H,J$2)/SUMIFS($E:$E,$G:$G,Tabelid!$L$1,$C:$C,Tabelid!$J$4),0),""))),"")</f>
        <v>0.71</v>
      </c>
      <c r="K16" s="29">
        <f>IFERROR(IF($G16=Tabelid!$L$6,Eksplikatsioon!P18/SUM(Eksplikatsioon!$O18:'Eksplikatsioon'!$AG18),IF($G16=Tabelid!$L$4,IFERROR(SUMIFS($E:$E,$G:$G,Tabelid!$L$1,$C:$C,Tabelid!$J$4,$H:$H,K$2,$A:$A,$A16)/SUMIFS($E:$E,$G:$G,Tabelid!$L$1,$C:$C,Tabelid!$J$4,$A:$A,$A16),0),IF($G16=Tabelid!$L$5,IFERROR(SUMIFS($E:$E,$G:$G,Tabelid!$L$1,$C:$C,Tabelid!$J$4,$H:$H,K$2)/SUMIFS($E:$E,$G:$G,Tabelid!$L$1,$C:$C,Tabelid!$J$4),0),""))),"")</f>
        <v>0.12</v>
      </c>
      <c r="L16" s="29">
        <f>IFERROR(IF($G16=Tabelid!$L$6,Eksplikatsioon!Q18/SUM(Eksplikatsioon!$O18:'Eksplikatsioon'!$AG18),IF($G16=Tabelid!$L$4,IFERROR(SUMIFS($E:$E,$G:$G,Tabelid!$L$1,$C:$C,Tabelid!$J$4,$H:$H,L$2,$A:$A,$A16)/SUMIFS($E:$E,$G:$G,Tabelid!$L$1,$C:$C,Tabelid!$J$4,$A:$A,$A16),0),IF($G16=Tabelid!$L$5,IFERROR(SUMIFS($E:$E,$G:$G,Tabelid!$L$1,$C:$C,Tabelid!$J$4,$H:$H,L$2)/SUMIFS($E:$E,$G:$G,Tabelid!$L$1,$C:$C,Tabelid!$J$4),0),""))),"")</f>
        <v>0.09</v>
      </c>
      <c r="M16" s="29">
        <f>IFERROR(IF($G16=Tabelid!$L$6,Eksplikatsioon!R18/SUM(Eksplikatsioon!$O18:'Eksplikatsioon'!$AG18),IF($G16=Tabelid!$L$4,IFERROR(SUMIFS($E:$E,$G:$G,Tabelid!$L$1,$C:$C,Tabelid!$J$4,$H:$H,M$2,$A:$A,$A16)/SUMIFS($E:$E,$G:$G,Tabelid!$L$1,$C:$C,Tabelid!$J$4,$A:$A,$A16),0),IF($G16=Tabelid!$L$5,IFERROR(SUMIFS($E:$E,$G:$G,Tabelid!$L$1,$C:$C,Tabelid!$J$4,$H:$H,M$2)/SUMIFS($E:$E,$G:$G,Tabelid!$L$1,$C:$C,Tabelid!$J$4),0),""))),"")</f>
        <v>0</v>
      </c>
      <c r="N16" s="29">
        <f>IFERROR(IF($G16=Tabelid!$L$6,Eksplikatsioon!S18/SUM(Eksplikatsioon!$O18:'Eksplikatsioon'!$AG18),IF($G16=Tabelid!$L$4,IFERROR(SUMIFS($E:$E,$G:$G,Tabelid!$L$1,$C:$C,Tabelid!$J$4,$H:$H,N$2,$A:$A,$A16)/SUMIFS($E:$E,$G:$G,Tabelid!$L$1,$C:$C,Tabelid!$J$4,$A:$A,$A16),0),IF($G16=Tabelid!$L$5,IFERROR(SUMIFS($E:$E,$G:$G,Tabelid!$L$1,$C:$C,Tabelid!$J$4,$H:$H,N$2)/SUMIFS($E:$E,$G:$G,Tabelid!$L$1,$C:$C,Tabelid!$J$4),0),""))),"")</f>
        <v>0.08</v>
      </c>
      <c r="O16" s="29">
        <f>IFERROR(IF($G16=Tabelid!$L$6,Eksplikatsioon!T18/SUM(Eksplikatsioon!$O18:'Eksplikatsioon'!$AG18),IF($G16=Tabelid!$L$4,IFERROR(SUMIFS($E:$E,$G:$G,Tabelid!$L$1,$C:$C,Tabelid!$J$4,$H:$H,O$2,$A:$A,$A16)/SUMIFS($E:$E,$G:$G,Tabelid!$L$1,$C:$C,Tabelid!$J$4,$A:$A,$A16),0),IF($G16=Tabelid!$L$5,IFERROR(SUMIFS($E:$E,$G:$G,Tabelid!$L$1,$C:$C,Tabelid!$J$4,$H:$H,O$2)/SUMIFS($E:$E,$G:$G,Tabelid!$L$1,$C:$C,Tabelid!$J$4),0),""))),"")</f>
        <v>0</v>
      </c>
      <c r="P16" s="29">
        <f>IFERROR(IF($G16=Tabelid!$L$6,Eksplikatsioon!U18/SUM(Eksplikatsioon!$O18:'Eksplikatsioon'!$AG18),IF($G16=Tabelid!$L$4,IFERROR(SUMIFS($E:$E,$G:$G,Tabelid!$L$1,$C:$C,Tabelid!$J$4,$H:$H,P$2,$A:$A,$A16)/SUMIFS($E:$E,$G:$G,Tabelid!$L$1,$C:$C,Tabelid!$J$4,$A:$A,$A16),0),IF($G16=Tabelid!$L$5,IFERROR(SUMIFS($E:$E,$G:$G,Tabelid!$L$1,$C:$C,Tabelid!$J$4,$H:$H,P$2)/SUMIFS($E:$E,$G:$G,Tabelid!$L$1,$C:$C,Tabelid!$J$4),0),""))),"")</f>
        <v>0</v>
      </c>
      <c r="Q16" s="29">
        <f>IFERROR(IF($G16=Tabelid!$L$6,Eksplikatsioon!V18/SUM(Eksplikatsioon!$O18:'Eksplikatsioon'!$AG18),IF($G16=Tabelid!$L$4,IFERROR(SUMIFS($E:$E,$G:$G,Tabelid!$L$1,$C:$C,Tabelid!$J$4,$H:$H,Q$2,$A:$A,$A16)/SUMIFS($E:$E,$G:$G,Tabelid!$L$1,$C:$C,Tabelid!$J$4,$A:$A,$A16),0),IF($G16=Tabelid!$L$5,IFERROR(SUMIFS($E:$E,$G:$G,Tabelid!$L$1,$C:$C,Tabelid!$J$4,$H:$H,Q$2)/SUMIFS($E:$E,$G:$G,Tabelid!$L$1,$C:$C,Tabelid!$J$4),0),""))),"")</f>
        <v>0</v>
      </c>
      <c r="R16" s="29">
        <f>IFERROR(IF($G16=Tabelid!$L$6,Eksplikatsioon!W18/SUM(Eksplikatsioon!$O18:'Eksplikatsioon'!$AG18),IF($G16=Tabelid!$L$4,IFERROR(SUMIFS($E:$E,$G:$G,Tabelid!$L$1,$C:$C,Tabelid!$J$4,$H:$H,R$2,$A:$A,$A16)/SUMIFS($E:$E,$G:$G,Tabelid!$L$1,$C:$C,Tabelid!$J$4,$A:$A,$A16),0),IF($G16=Tabelid!$L$5,IFERROR(SUMIFS($E:$E,$G:$G,Tabelid!$L$1,$C:$C,Tabelid!$J$4,$H:$H,R$2)/SUMIFS($E:$E,$G:$G,Tabelid!$L$1,$C:$C,Tabelid!$J$4),0),""))),"")</f>
        <v>0</v>
      </c>
      <c r="S16" s="29">
        <f>IFERROR(IF($G16=Tabelid!$L$6,Eksplikatsioon!X18/SUM(Eksplikatsioon!$O18:'Eksplikatsioon'!$AG18),IF($G16=Tabelid!$L$4,IFERROR(SUMIFS($E:$E,$G:$G,Tabelid!$L$1,$C:$C,Tabelid!$J$4,$H:$H,S$2,$A:$A,$A16)/SUMIFS($E:$E,$G:$G,Tabelid!$L$1,$C:$C,Tabelid!$J$4,$A:$A,$A16),0),IF($G16=Tabelid!$L$5,IFERROR(SUMIFS($E:$E,$G:$G,Tabelid!$L$1,$C:$C,Tabelid!$J$4,$H:$H,S$2)/SUMIFS($E:$E,$G:$G,Tabelid!$L$1,$C:$C,Tabelid!$J$4),0),""))),"")</f>
        <v>0</v>
      </c>
      <c r="T16" s="29">
        <f>IFERROR(IF($G16=Tabelid!$L$6,Eksplikatsioon!Y18/SUM(Eksplikatsioon!$O18:'Eksplikatsioon'!$AG18),IF($G16=Tabelid!$L$4,IFERROR(SUMIFS($E:$E,$G:$G,Tabelid!$L$1,$C:$C,Tabelid!$J$4,$H:$H,T$2,$A:$A,$A16)/SUMIFS($E:$E,$G:$G,Tabelid!$L$1,$C:$C,Tabelid!$J$4,$A:$A,$A16),0),IF($G16=Tabelid!$L$5,IFERROR(SUMIFS($E:$E,$G:$G,Tabelid!$L$1,$C:$C,Tabelid!$J$4,$H:$H,T$2)/SUMIFS($E:$E,$G:$G,Tabelid!$L$1,$C:$C,Tabelid!$J$4),0),""))),"")</f>
        <v>0</v>
      </c>
      <c r="U16" s="29">
        <f>IFERROR(IF($G16=Tabelid!$L$6,Eksplikatsioon!Z18/SUM(Eksplikatsioon!$O18:'Eksplikatsioon'!$AG18),IF($G16=Tabelid!$L$4,IFERROR(SUMIFS($E:$E,$G:$G,Tabelid!$L$1,$C:$C,Tabelid!$J$4,$H:$H,U$2,$A:$A,$A16)/SUMIFS($E:$E,$G:$G,Tabelid!$L$1,$C:$C,Tabelid!$J$4,$A:$A,$A16),0),IF($G16=Tabelid!$L$5,IFERROR(SUMIFS($E:$E,$G:$G,Tabelid!$L$1,$C:$C,Tabelid!$J$4,$H:$H,U$2)/SUMIFS($E:$E,$G:$G,Tabelid!$L$1,$C:$C,Tabelid!$J$4),0),""))),"")</f>
        <v>0</v>
      </c>
      <c r="V16" s="29">
        <f>IFERROR(IF($G16=Tabelid!$L$6,Eksplikatsioon!AA18/SUM(Eksplikatsioon!$O18:'Eksplikatsioon'!$AG18),IF($G16=Tabelid!$L$4,IFERROR(SUMIFS($E:$E,$G:$G,Tabelid!$L$1,$C:$C,Tabelid!$J$4,$H:$H,V$2,$A:$A,$A16)/SUMIFS($E:$E,$G:$G,Tabelid!$L$1,$C:$C,Tabelid!$J$4,$A:$A,$A16),0),IF($G16=Tabelid!$L$5,IFERROR(SUMIFS($E:$E,$G:$G,Tabelid!$L$1,$C:$C,Tabelid!$J$4,$H:$H,V$2)/SUMIFS($E:$E,$G:$G,Tabelid!$L$1,$C:$C,Tabelid!$J$4),0),""))),"")</f>
        <v>0</v>
      </c>
      <c r="W16" s="29">
        <f>IFERROR(IF($G16=Tabelid!$L$6,Eksplikatsioon!AB18/SUM(Eksplikatsioon!$O18:'Eksplikatsioon'!$AG18),IF($G16=Tabelid!$L$4,IFERROR(SUMIFS($E:$E,$G:$G,Tabelid!$L$1,$C:$C,Tabelid!$J$4,$H:$H,W$2,$A:$A,$A16)/SUMIFS($E:$E,$G:$G,Tabelid!$L$1,$C:$C,Tabelid!$J$4,$A:$A,$A16),0),IF($G16=Tabelid!$L$5,IFERROR(SUMIFS($E:$E,$G:$G,Tabelid!$L$1,$C:$C,Tabelid!$J$4,$H:$H,W$2)/SUMIFS($E:$E,$G:$G,Tabelid!$L$1,$C:$C,Tabelid!$J$4),0),""))),"")</f>
        <v>0</v>
      </c>
      <c r="X16" s="29">
        <f>IFERROR(IF($G16=Tabelid!$L$6,Eksplikatsioon!AC18/SUM(Eksplikatsioon!$O18:'Eksplikatsioon'!$AG18),IF($G16=Tabelid!$L$4,IFERROR(SUMIFS($E:$E,$G:$G,Tabelid!$L$1,$C:$C,Tabelid!$J$4,$H:$H,X$2,$A:$A,$A16)/SUMIFS($E:$E,$G:$G,Tabelid!$L$1,$C:$C,Tabelid!$J$4,$A:$A,$A16),0),IF($G16=Tabelid!$L$5,IFERROR(SUMIFS($E:$E,$G:$G,Tabelid!$L$1,$C:$C,Tabelid!$J$4,$H:$H,X$2)/SUMIFS($E:$E,$G:$G,Tabelid!$L$1,$C:$C,Tabelid!$J$4),0),""))),"")</f>
        <v>0</v>
      </c>
      <c r="Y16" s="29">
        <f>IFERROR(IF($G16=Tabelid!$L$6,Eksplikatsioon!AD18/SUM(Eksplikatsioon!$O18:'Eksplikatsioon'!$AG18),IF($G16=Tabelid!$L$4,IFERROR(SUMIFS($E:$E,$G:$G,Tabelid!$L$1,$C:$C,Tabelid!$J$4,$H:$H,Y$2,$A:$A,$A16)/SUMIFS($E:$E,$G:$G,Tabelid!$L$1,$C:$C,Tabelid!$J$4,$A:$A,$A16),0),IF($G16=Tabelid!$L$5,IFERROR(SUMIFS($E:$E,$G:$G,Tabelid!$L$1,$C:$C,Tabelid!$J$4,$H:$H,Y$2)/SUMIFS($E:$E,$G:$G,Tabelid!$L$1,$C:$C,Tabelid!$J$4),0),""))),"")</f>
        <v>0</v>
      </c>
      <c r="Z16" s="29">
        <f>IFERROR(IF($G16=Tabelid!$L$6,Eksplikatsioon!AE18/SUM(Eksplikatsioon!$O18:'Eksplikatsioon'!$AG18),IF($G16=Tabelid!$L$4,IFERROR(SUMIFS($E:$E,$G:$G,Tabelid!$L$1,$C:$C,Tabelid!$J$4,$H:$H,Z$2,$A:$A,$A16)/SUMIFS($E:$E,$G:$G,Tabelid!$L$1,$C:$C,Tabelid!$J$4,$A:$A,$A16),0),IF($G16=Tabelid!$L$5,IFERROR(SUMIFS($E:$E,$G:$G,Tabelid!$L$1,$C:$C,Tabelid!$J$4,$H:$H,Z$2)/SUMIFS($E:$E,$G:$G,Tabelid!$L$1,$C:$C,Tabelid!$J$4),0),""))),"")</f>
        <v>0</v>
      </c>
      <c r="AA16" s="29">
        <f>IFERROR(IF($G16=Tabelid!$L$6,Eksplikatsioon!AF18/SUM(Eksplikatsioon!$O18:'Eksplikatsioon'!$AG18),IF($G16=Tabelid!$L$4,IFERROR(SUMIFS($E:$E,$G:$G,Tabelid!$L$1,$C:$C,Tabelid!$J$4,$H:$H,AA$2,$A:$A,$A16)/SUMIFS($E:$E,$G:$G,Tabelid!$L$1,$C:$C,Tabelid!$J$4,$A:$A,$A16),0),IF($G16=Tabelid!$L$5,IFERROR(SUMIFS($E:$E,$G:$G,Tabelid!$L$1,$C:$C,Tabelid!$J$4,$H:$H,AA$2)/SUMIFS($E:$E,$G:$G,Tabelid!$L$1,$C:$C,Tabelid!$J$4),0),""))),"")</f>
        <v>0</v>
      </c>
      <c r="AB16" s="29">
        <f>IFERROR(IF($G16=Tabelid!$L$6,Eksplikatsioon!AG18/SUM(Eksplikatsioon!$O18:'Eksplikatsioon'!$AG18),IF($G16=Tabelid!$L$4,IFERROR(SUMIFS($E:$E,$G:$G,Tabelid!$L$1,$C:$C,Tabelid!$J$4,$H:$H,AB$2,$A:$A,$A16)/SUMIFS($E:$E,$G:$G,Tabelid!$L$1,$C:$C,Tabelid!$J$4,$A:$A,$A16),0),IF($G16=Tabelid!$L$5,IFERROR(SUMIFS($E:$E,$G:$G,Tabelid!$L$1,$C:$C,Tabelid!$J$4,$H:$H,AB$2)/SUMIFS($E:$E,$G:$G,Tabelid!$L$1,$C:$C,Tabelid!$J$4),0),""))),"")</f>
        <v>0</v>
      </c>
      <c r="AC16" s="29">
        <f>IFERROR(IF($G16=Tabelid!$L$6,$E16*J16,IFERROR($E16*J16/SUM($J16:$AB16)*(Eksplikatsioon!O18)/SUMPRODUCT($J16:$AB16,Eksplikatsioon!$O18:$AG18),"")),"")</f>
        <v>1.42</v>
      </c>
      <c r="AD16" s="29">
        <f>IFERROR(IF($G16=Tabelid!$L$6,$E16*K16,IFERROR($E16*K16/SUM($J16:$AB16)*(Eksplikatsioon!P18)/SUMPRODUCT($J16:$AB16,Eksplikatsioon!$O18:$AG18),"")),"")</f>
        <v>0.24</v>
      </c>
      <c r="AE16" s="29">
        <f>IFERROR(IF($G16=Tabelid!$L$6,$E16*L16,IFERROR($E16*L16/SUM($J16:$AB16)*(Eksplikatsioon!Q18)/SUMPRODUCT($J16:$AB16,Eksplikatsioon!$O18:$AG18),"")),"")</f>
        <v>0.18</v>
      </c>
      <c r="AF16" s="29">
        <f>IFERROR(IF($G16=Tabelid!$L$6,$E16*M16,IFERROR($E16*M16/SUM($J16:$AB16)*(Eksplikatsioon!R18)/SUMPRODUCT($J16:$AB16,Eksplikatsioon!$O18:$AG18),"")),"")</f>
        <v>0</v>
      </c>
      <c r="AG16" s="29">
        <f>IFERROR(IF($G16=Tabelid!$L$6,$E16*N16,IFERROR($E16*N16/SUM($J16:$AB16)*(Eksplikatsioon!S18)/SUMPRODUCT($J16:$AB16,Eksplikatsioon!$O18:$AG18),"")),"")</f>
        <v>0.16</v>
      </c>
      <c r="AH16" s="29">
        <f>IFERROR(IF($G16=Tabelid!$L$6,$E16*O16,IFERROR($E16*O16/SUM($J16:$AB16)*(Eksplikatsioon!T18)/SUMPRODUCT($J16:$AB16,Eksplikatsioon!$O18:$AG18),"")),"")</f>
        <v>0</v>
      </c>
      <c r="AI16" s="29">
        <f>IFERROR(IF($G16=Tabelid!$L$6,$E16*P16,IFERROR($E16*P16/SUM($J16:$AB16)*(Eksplikatsioon!U18)/SUMPRODUCT($J16:$AB16,Eksplikatsioon!$O18:$AG18),"")),"")</f>
        <v>0</v>
      </c>
      <c r="AJ16" s="29">
        <f>IFERROR(IF($G16=Tabelid!$L$6,$E16*Q16,IFERROR($E16*Q16/SUM($J16:$AB16)*(Eksplikatsioon!V18)/SUMPRODUCT($J16:$AB16,Eksplikatsioon!$O18:$AG18),"")),"")</f>
        <v>0</v>
      </c>
      <c r="AK16" s="29">
        <f>IFERROR(IF($G16=Tabelid!$L$6,$E16*R16,IFERROR($E16*R16/SUM($J16:$AB16)*(Eksplikatsioon!W18)/SUMPRODUCT($J16:$AB16,Eksplikatsioon!$O18:$AG18),"")),"")</f>
        <v>0</v>
      </c>
      <c r="AL16" s="29">
        <f>IFERROR(IF($G16=Tabelid!$L$6,$E16*S16,IFERROR($E16*S16/SUM($J16:$AB16)*(Eksplikatsioon!X18)/SUMPRODUCT($J16:$AB16,Eksplikatsioon!$O18:$AG18),"")),"")</f>
        <v>0</v>
      </c>
      <c r="AM16" s="29">
        <f>IFERROR(IF($G16=Tabelid!$L$6,$E16*T16,IFERROR($E16*T16/SUM($J16:$AB16)*(Eksplikatsioon!Y18)/SUMPRODUCT($J16:$AB16,Eksplikatsioon!$O18:$AG18),"")),"")</f>
        <v>0</v>
      </c>
      <c r="AN16" s="29">
        <f>IFERROR(IF($G16=Tabelid!$L$6,$E16*U16,IFERROR($E16*U16/SUM($J16:$AB16)*(Eksplikatsioon!Z18)/SUMPRODUCT($J16:$AB16,Eksplikatsioon!$O18:$AG18),"")),"")</f>
        <v>0</v>
      </c>
      <c r="AO16" s="29">
        <f>IFERROR(IF($G16=Tabelid!$L$6,$E16*V16,IFERROR($E16*V16/SUM($J16:$AB16)*(Eksplikatsioon!AA18)/SUMPRODUCT($J16:$AB16,Eksplikatsioon!$O18:$AG18),"")),"")</f>
        <v>0</v>
      </c>
      <c r="AP16" s="29">
        <f>IFERROR(IF($G16=Tabelid!$L$6,$E16*W16,IFERROR($E16*W16/SUM($J16:$AB16)*(Eksplikatsioon!AB18)/SUMPRODUCT($J16:$AB16,Eksplikatsioon!$O18:$AG18),"")),"")</f>
        <v>0</v>
      </c>
      <c r="AQ16" s="29">
        <f>IFERROR(IF($G16=Tabelid!$L$6,$E16*X16,IFERROR($E16*X16/SUM($J16:$AB16)*(Eksplikatsioon!AC18)/SUMPRODUCT($J16:$AB16,Eksplikatsioon!$O18:$AG18),"")),"")</f>
        <v>0</v>
      </c>
      <c r="AR16" s="29">
        <f>IFERROR(IF($G16=Tabelid!$L$6,$E16*Y16,IFERROR($E16*Y16/SUM($J16:$AB16)*(Eksplikatsioon!AD18)/SUMPRODUCT($J16:$AB16,Eksplikatsioon!$O18:$AG18),"")),"")</f>
        <v>0</v>
      </c>
      <c r="AS16" s="29">
        <f>IFERROR(IF($G16=Tabelid!$L$6,$E16*Z16,IFERROR($E16*Z16/SUM($J16:$AB16)*(Eksplikatsioon!AE18)/SUMPRODUCT($J16:$AB16,Eksplikatsioon!$O18:$AG18),"")),"")</f>
        <v>0</v>
      </c>
      <c r="AT16" s="29">
        <f>IFERROR(IF($G16=Tabelid!$L$6,$E16*AA16,IFERROR($E16*AA16/SUM($J16:$AB16)*(Eksplikatsioon!AF18)/SUMPRODUCT($J16:$AB16,Eksplikatsioon!$O18:$AG18),"")),"")</f>
        <v>0</v>
      </c>
      <c r="AU16" s="29">
        <f>IFERROR(IF($G16=Tabelid!$L$6,$E16*AB16,IFERROR($E16*AB16/SUM($J16:$AB16)*(Eksplikatsioon!AG18)/SUMPRODUCT($J16:$AB16,Eksplikatsioon!$O18:$AG18),"")),"")</f>
        <v>0</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00</v>
      </c>
      <c r="B17" s="56" t="str">
        <f>IF(Eksplikatsioon!B19=0,"",Eksplikatsioon!B19)</f>
        <v>015</v>
      </c>
      <c r="C17" s="23" t="str">
        <f>IF(Eksplikatsioon!C19=0,"",Eksplikatsioon!C19)</f>
        <v>ÜÜRITAV PIND</v>
      </c>
      <c r="D17" s="23" t="str">
        <f>IF(Eksplikatsioon!D19=0,"",Eksplikatsioon!D19)</f>
        <v>Hoiuruum/Ladu</v>
      </c>
      <c r="E17" s="54">
        <f>IF(Eksplikatsioon!F19=0,"",Eksplikatsioon!F19)</f>
        <v>15.8</v>
      </c>
      <c r="F17" s="23" t="str">
        <f>IF(Eksplikatsioon!H19=0,"",Eksplikatsioon!H19)</f>
        <v/>
      </c>
      <c r="G17" s="23" t="str">
        <f>IF(Eksplikatsioon!J19=0,"",Eksplikatsioon!J19)</f>
        <v>Ainukasutuses pind</v>
      </c>
      <c r="H17" s="23" t="str">
        <f>IF(Eksplikatsioon!K19=0,"",Eksplikatsioon!K19)</f>
        <v>Sotsiaalkindlustusamet</v>
      </c>
      <c r="I17" s="23" t="str">
        <f>IF(Eksplikatsioon!L19=0,"",Eksplikatsioon!L19)</f>
        <v>RIIA15TARTU_11</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00</v>
      </c>
      <c r="B18" s="56" t="str">
        <f>IF(Eksplikatsioon!B20=0,"",Eksplikatsioon!B20)</f>
        <v>016</v>
      </c>
      <c r="C18" s="23" t="str">
        <f>IF(Eksplikatsioon!C20=0,"",Eksplikatsioon!C20)</f>
        <v>ÜÜRITAV PIND</v>
      </c>
      <c r="D18" s="23" t="str">
        <f>IF(Eksplikatsioon!D20=0,"",Eksplikatsioon!D20)</f>
        <v>Hoiuruum/Ladu</v>
      </c>
      <c r="E18" s="54">
        <f>IF(Eksplikatsioon!F20=0,"",Eksplikatsioon!F20)</f>
        <v>68.900000000000006</v>
      </c>
      <c r="F18" s="23" t="str">
        <f>IF(Eksplikatsioon!H20=0,"",Eksplikatsioon!H20)</f>
        <v/>
      </c>
      <c r="G18" s="23" t="str">
        <f>IF(Eksplikatsioon!J20=0,"",Eksplikatsioon!J20)</f>
        <v>Ainukasutuses pind</v>
      </c>
      <c r="H18" s="23" t="str">
        <f>IF(Eksplikatsioon!K20=0,"",Eksplikatsioon!K20)</f>
        <v>Aktiivne vakantsus</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00</v>
      </c>
      <c r="B19" s="56" t="str">
        <f>IF(Eksplikatsioon!B21=0,"",Eksplikatsioon!B21)</f>
        <v>017</v>
      </c>
      <c r="C19" s="23" t="str">
        <f>IF(Eksplikatsioon!C21=0,"",Eksplikatsioon!C21)</f>
        <v>ÜÜRITAV PIND</v>
      </c>
      <c r="D19" s="23" t="str">
        <f>IF(Eksplikatsioon!D21=0,"",Eksplikatsioon!D21)</f>
        <v>Hoiuruum/Ladu</v>
      </c>
      <c r="E19" s="54">
        <f>IF(Eksplikatsioon!F21=0,"",Eksplikatsioon!F21)</f>
        <v>69.599999999999994</v>
      </c>
      <c r="F19" s="23" t="str">
        <f>IF(Eksplikatsioon!H21=0,"",Eksplikatsioon!H21)</f>
        <v/>
      </c>
      <c r="G19" s="23" t="str">
        <f>IF(Eksplikatsioon!J21=0,"",Eksplikatsioon!J21)</f>
        <v>Ainukasutuses pind</v>
      </c>
      <c r="H19" s="23" t="str">
        <f>IF(Eksplikatsioon!K21=0,"",Eksplikatsioon!K21)</f>
        <v>Aktiivne vakantsus</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00</v>
      </c>
      <c r="B20" s="56" t="str">
        <f>IF(Eksplikatsioon!B22=0,"",Eksplikatsioon!B22)</f>
        <v>018</v>
      </c>
      <c r="C20" s="23" t="str">
        <f>IF(Eksplikatsioon!C22=0,"",Eksplikatsioon!C22)</f>
        <v>TEHNOPIND</v>
      </c>
      <c r="D20" s="23" t="str">
        <f>IF(Eksplikatsioon!D22=0,"",Eksplikatsioon!D22)</f>
        <v>Vent ruum</v>
      </c>
      <c r="E20" s="54">
        <f>IF(Eksplikatsioon!F22=0,"",Eksplikatsioon!F22)</f>
        <v>86</v>
      </c>
      <c r="F20" s="23" t="str">
        <f>IF(Eksplikatsioon!H22=0,"",Eksplikatsioon!H22)</f>
        <v/>
      </c>
      <c r="G20" s="23" t="str">
        <f>IF(Eksplikatsioon!J22=0,"",Eksplikatsioon!J22)</f>
        <v/>
      </c>
      <c r="H20" s="23" t="str">
        <f>IF(Eksplikatsioon!K22=0,"",Eksplikatsioon!K22)</f>
        <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00</v>
      </c>
      <c r="B21" s="56" t="str">
        <f>IF(Eksplikatsioon!B23=0,"",Eksplikatsioon!B23)</f>
        <v>019</v>
      </c>
      <c r="C21" s="23" t="str">
        <f>IF(Eksplikatsioon!C23=0,"",Eksplikatsioon!C23)</f>
        <v>ÜÜRITAV PIND</v>
      </c>
      <c r="D21" s="23" t="str">
        <f>IF(Eksplikatsioon!D23=0,"",Eksplikatsioon!D23)</f>
        <v>Parkla</v>
      </c>
      <c r="E21" s="54">
        <f>IF(Eksplikatsioon!F23=0,"",Eksplikatsioon!F23)</f>
        <v>269.8</v>
      </c>
      <c r="F21" s="23" t="str">
        <f>IF(Eksplikatsioon!H23=0,"",Eksplikatsioon!H23)</f>
        <v/>
      </c>
      <c r="G21" s="23" t="str">
        <f>IF(Eksplikatsioon!J23=0,"",Eksplikatsioon!J23)</f>
        <v>Ühiskasutuses hoone pind</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00</v>
      </c>
      <c r="B22" s="56" t="str">
        <f>IF(Eksplikatsioon!B24=0,"",Eksplikatsioon!B24)</f>
        <v>020</v>
      </c>
      <c r="C22" s="23" t="str">
        <f>IF(Eksplikatsioon!C24=0,"",Eksplikatsioon!C24)</f>
        <v>ÜÜRITAV PIND</v>
      </c>
      <c r="D22" s="23" t="str">
        <f>IF(Eksplikatsioon!D24=0,"",Eksplikatsioon!D24)</f>
        <v>Abiruum</v>
      </c>
      <c r="E22" s="54">
        <f>IF(Eksplikatsioon!F24=0,"",Eksplikatsioon!F24)</f>
        <v>9</v>
      </c>
      <c r="F22" s="23" t="str">
        <f>IF(Eksplikatsioon!H24=0,"",Eksplikatsioon!H24)</f>
        <v/>
      </c>
      <c r="G22" s="23" t="str">
        <f>IF(Eksplikatsioon!J24=0,"",Eksplikatsioon!J24)</f>
        <v>Ühiskasutuses hoone pind</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01</v>
      </c>
      <c r="B23" s="56">
        <f>IF(Eksplikatsioon!B25=0,"",Eksplikatsioon!B25)</f>
        <v>101</v>
      </c>
      <c r="C23" s="23" t="str">
        <f>IF(Eksplikatsioon!C25=0,"",Eksplikatsioon!C25)</f>
        <v>ÜÜRITAV PIND</v>
      </c>
      <c r="D23" s="23" t="str">
        <f>IF(Eksplikatsioon!D25=0,"",Eksplikatsioon!D25)</f>
        <v>Tuulekoda</v>
      </c>
      <c r="E23" s="54">
        <f>IF(Eksplikatsioon!F25=0,"",Eksplikatsioon!F25)</f>
        <v>8.8000000000000007</v>
      </c>
      <c r="F23" s="23" t="str">
        <f>IF(Eksplikatsioon!H25=0,"",Eksplikatsioon!H25)</f>
        <v>SKA 70%; RAM 12%; TAI 9%; TEHIK 8%; TTJA 1%</v>
      </c>
      <c r="G23" s="23" t="str">
        <f>IF(Eksplikatsioon!J25=0,"",Eksplikatsioon!J25)</f>
        <v>Ühiskasutuses muu pind (muu)</v>
      </c>
      <c r="H23" s="23" t="str">
        <f>IF(Eksplikatsioon!K25=0,"",Eksplikatsioon!K25)</f>
        <v/>
      </c>
      <c r="I23" s="23" t="str">
        <f>IF(Eksplikatsioon!L25=0,"",Eksplikatsioon!L25)</f>
        <v/>
      </c>
      <c r="J23" s="29">
        <f>IFERROR(IF($G23=Tabelid!$L$6,Eksplikatsioon!O25/SUM(Eksplikatsioon!$O25:'Eksplikatsioon'!$AG25),IF($G23=Tabelid!$L$4,IFERROR(SUMIFS($E:$E,$G:$G,Tabelid!$L$1,$C:$C,Tabelid!$J$4,$H:$H,J$2,$A:$A,$A23)/SUMIFS($E:$E,$G:$G,Tabelid!$L$1,$C:$C,Tabelid!$J$4,$A:$A,$A23),0),IF($G23=Tabelid!$L$5,IFERROR(SUMIFS($E:$E,$G:$G,Tabelid!$L$1,$C:$C,Tabelid!$J$4,$H:$H,J$2)/SUMIFS($E:$E,$G:$G,Tabelid!$L$1,$C:$C,Tabelid!$J$4),0),""))),"")</f>
        <v>0.7</v>
      </c>
      <c r="K23" s="29">
        <f>IFERROR(IF($G23=Tabelid!$L$6,Eksplikatsioon!P25/SUM(Eksplikatsioon!$O25:'Eksplikatsioon'!$AG25),IF($G23=Tabelid!$L$4,IFERROR(SUMIFS($E:$E,$G:$G,Tabelid!$L$1,$C:$C,Tabelid!$J$4,$H:$H,K$2,$A:$A,$A23)/SUMIFS($E:$E,$G:$G,Tabelid!$L$1,$C:$C,Tabelid!$J$4,$A:$A,$A23),0),IF($G23=Tabelid!$L$5,IFERROR(SUMIFS($E:$E,$G:$G,Tabelid!$L$1,$C:$C,Tabelid!$J$4,$H:$H,K$2)/SUMIFS($E:$E,$G:$G,Tabelid!$L$1,$C:$C,Tabelid!$J$4),0),""))),"")</f>
        <v>0.12</v>
      </c>
      <c r="L23" s="29">
        <f>IFERROR(IF($G23=Tabelid!$L$6,Eksplikatsioon!Q25/SUM(Eksplikatsioon!$O25:'Eksplikatsioon'!$AG25),IF($G23=Tabelid!$L$4,IFERROR(SUMIFS($E:$E,$G:$G,Tabelid!$L$1,$C:$C,Tabelid!$J$4,$H:$H,L$2,$A:$A,$A23)/SUMIFS($E:$E,$G:$G,Tabelid!$L$1,$C:$C,Tabelid!$J$4,$A:$A,$A23),0),IF($G23=Tabelid!$L$5,IFERROR(SUMIFS($E:$E,$G:$G,Tabelid!$L$1,$C:$C,Tabelid!$J$4,$H:$H,L$2)/SUMIFS($E:$E,$G:$G,Tabelid!$L$1,$C:$C,Tabelid!$J$4),0),""))),"")</f>
        <v>0.09</v>
      </c>
      <c r="M23" s="29">
        <f>IFERROR(IF($G23=Tabelid!$L$6,Eksplikatsioon!R25/SUM(Eksplikatsioon!$O25:'Eksplikatsioon'!$AG25),IF($G23=Tabelid!$L$4,IFERROR(SUMIFS($E:$E,$G:$G,Tabelid!$L$1,$C:$C,Tabelid!$J$4,$H:$H,M$2,$A:$A,$A23)/SUMIFS($E:$E,$G:$G,Tabelid!$L$1,$C:$C,Tabelid!$J$4,$A:$A,$A23),0),IF($G23=Tabelid!$L$5,IFERROR(SUMIFS($E:$E,$G:$G,Tabelid!$L$1,$C:$C,Tabelid!$J$4,$H:$H,M$2)/SUMIFS($E:$E,$G:$G,Tabelid!$L$1,$C:$C,Tabelid!$J$4),0),""))),"")</f>
        <v>0.01</v>
      </c>
      <c r="N23" s="29">
        <f>IFERROR(IF($G23=Tabelid!$L$6,Eksplikatsioon!S25/SUM(Eksplikatsioon!$O25:'Eksplikatsioon'!$AG25),IF($G23=Tabelid!$L$4,IFERROR(SUMIFS($E:$E,$G:$G,Tabelid!$L$1,$C:$C,Tabelid!$J$4,$H:$H,N$2,$A:$A,$A23)/SUMIFS($E:$E,$G:$G,Tabelid!$L$1,$C:$C,Tabelid!$J$4,$A:$A,$A23),0),IF($G23=Tabelid!$L$5,IFERROR(SUMIFS($E:$E,$G:$G,Tabelid!$L$1,$C:$C,Tabelid!$J$4,$H:$H,N$2)/SUMIFS($E:$E,$G:$G,Tabelid!$L$1,$C:$C,Tabelid!$J$4),0),""))),"")</f>
        <v>0.08</v>
      </c>
      <c r="O23" s="29">
        <f>IFERROR(IF($G23=Tabelid!$L$6,Eksplikatsioon!T25/SUM(Eksplikatsioon!$O25:'Eksplikatsioon'!$AG25),IF($G23=Tabelid!$L$4,IFERROR(SUMIFS($E:$E,$G:$G,Tabelid!$L$1,$C:$C,Tabelid!$J$4,$H:$H,O$2,$A:$A,$A23)/SUMIFS($E:$E,$G:$G,Tabelid!$L$1,$C:$C,Tabelid!$J$4,$A:$A,$A23),0),IF($G23=Tabelid!$L$5,IFERROR(SUMIFS($E:$E,$G:$G,Tabelid!$L$1,$C:$C,Tabelid!$J$4,$H:$H,O$2)/SUMIFS($E:$E,$G:$G,Tabelid!$L$1,$C:$C,Tabelid!$J$4),0),""))),"")</f>
        <v>0</v>
      </c>
      <c r="P23" s="29">
        <f>IFERROR(IF($G23=Tabelid!$L$6,Eksplikatsioon!U25/SUM(Eksplikatsioon!$O25:'Eksplikatsioon'!$AG25),IF($G23=Tabelid!$L$4,IFERROR(SUMIFS($E:$E,$G:$G,Tabelid!$L$1,$C:$C,Tabelid!$J$4,$H:$H,P$2,$A:$A,$A23)/SUMIFS($E:$E,$G:$G,Tabelid!$L$1,$C:$C,Tabelid!$J$4,$A:$A,$A23),0),IF($G23=Tabelid!$L$5,IFERROR(SUMIFS($E:$E,$G:$G,Tabelid!$L$1,$C:$C,Tabelid!$J$4,$H:$H,P$2)/SUMIFS($E:$E,$G:$G,Tabelid!$L$1,$C:$C,Tabelid!$J$4),0),""))),"")</f>
        <v>0</v>
      </c>
      <c r="Q23" s="29">
        <f>IFERROR(IF($G23=Tabelid!$L$6,Eksplikatsioon!V25/SUM(Eksplikatsioon!$O25:'Eksplikatsioon'!$AG25),IF($G23=Tabelid!$L$4,IFERROR(SUMIFS($E:$E,$G:$G,Tabelid!$L$1,$C:$C,Tabelid!$J$4,$H:$H,Q$2,$A:$A,$A23)/SUMIFS($E:$E,$G:$G,Tabelid!$L$1,$C:$C,Tabelid!$J$4,$A:$A,$A23),0),IF($G23=Tabelid!$L$5,IFERROR(SUMIFS($E:$E,$G:$G,Tabelid!$L$1,$C:$C,Tabelid!$J$4,$H:$H,Q$2)/SUMIFS($E:$E,$G:$G,Tabelid!$L$1,$C:$C,Tabelid!$J$4),0),""))),"")</f>
        <v>0</v>
      </c>
      <c r="R23" s="29">
        <f>IFERROR(IF($G23=Tabelid!$L$6,Eksplikatsioon!W25/SUM(Eksplikatsioon!$O25:'Eksplikatsioon'!$AG25),IF($G23=Tabelid!$L$4,IFERROR(SUMIFS($E:$E,$G:$G,Tabelid!$L$1,$C:$C,Tabelid!$J$4,$H:$H,R$2,$A:$A,$A23)/SUMIFS($E:$E,$G:$G,Tabelid!$L$1,$C:$C,Tabelid!$J$4,$A:$A,$A23),0),IF($G23=Tabelid!$L$5,IFERROR(SUMIFS($E:$E,$G:$G,Tabelid!$L$1,$C:$C,Tabelid!$J$4,$H:$H,R$2)/SUMIFS($E:$E,$G:$G,Tabelid!$L$1,$C:$C,Tabelid!$J$4),0),""))),"")</f>
        <v>0</v>
      </c>
      <c r="S23" s="29">
        <f>IFERROR(IF($G23=Tabelid!$L$6,Eksplikatsioon!X25/SUM(Eksplikatsioon!$O25:'Eksplikatsioon'!$AG25),IF($G23=Tabelid!$L$4,IFERROR(SUMIFS($E:$E,$G:$G,Tabelid!$L$1,$C:$C,Tabelid!$J$4,$H:$H,S$2,$A:$A,$A23)/SUMIFS($E:$E,$G:$G,Tabelid!$L$1,$C:$C,Tabelid!$J$4,$A:$A,$A23),0),IF($G23=Tabelid!$L$5,IFERROR(SUMIFS($E:$E,$G:$G,Tabelid!$L$1,$C:$C,Tabelid!$J$4,$H:$H,S$2)/SUMIFS($E:$E,$G:$G,Tabelid!$L$1,$C:$C,Tabelid!$J$4),0),""))),"")</f>
        <v>0</v>
      </c>
      <c r="T23" s="29">
        <f>IFERROR(IF($G23=Tabelid!$L$6,Eksplikatsioon!Y25/SUM(Eksplikatsioon!$O25:'Eksplikatsioon'!$AG25),IF($G23=Tabelid!$L$4,IFERROR(SUMIFS($E:$E,$G:$G,Tabelid!$L$1,$C:$C,Tabelid!$J$4,$H:$H,T$2,$A:$A,$A23)/SUMIFS($E:$E,$G:$G,Tabelid!$L$1,$C:$C,Tabelid!$J$4,$A:$A,$A23),0),IF($G23=Tabelid!$L$5,IFERROR(SUMIFS($E:$E,$G:$G,Tabelid!$L$1,$C:$C,Tabelid!$J$4,$H:$H,T$2)/SUMIFS($E:$E,$G:$G,Tabelid!$L$1,$C:$C,Tabelid!$J$4),0),""))),"")</f>
        <v>0</v>
      </c>
      <c r="U23" s="29">
        <f>IFERROR(IF($G23=Tabelid!$L$6,Eksplikatsioon!Z25/SUM(Eksplikatsioon!$O25:'Eksplikatsioon'!$AG25),IF($G23=Tabelid!$L$4,IFERROR(SUMIFS($E:$E,$G:$G,Tabelid!$L$1,$C:$C,Tabelid!$J$4,$H:$H,U$2,$A:$A,$A23)/SUMIFS($E:$E,$G:$G,Tabelid!$L$1,$C:$C,Tabelid!$J$4,$A:$A,$A23),0),IF($G23=Tabelid!$L$5,IFERROR(SUMIFS($E:$E,$G:$G,Tabelid!$L$1,$C:$C,Tabelid!$J$4,$H:$H,U$2)/SUMIFS($E:$E,$G:$G,Tabelid!$L$1,$C:$C,Tabelid!$J$4),0),""))),"")</f>
        <v>0</v>
      </c>
      <c r="V23" s="29">
        <f>IFERROR(IF($G23=Tabelid!$L$6,Eksplikatsioon!AA25/SUM(Eksplikatsioon!$O25:'Eksplikatsioon'!$AG25),IF($G23=Tabelid!$L$4,IFERROR(SUMIFS($E:$E,$G:$G,Tabelid!$L$1,$C:$C,Tabelid!$J$4,$H:$H,V$2,$A:$A,$A23)/SUMIFS($E:$E,$G:$G,Tabelid!$L$1,$C:$C,Tabelid!$J$4,$A:$A,$A23),0),IF($G23=Tabelid!$L$5,IFERROR(SUMIFS($E:$E,$G:$G,Tabelid!$L$1,$C:$C,Tabelid!$J$4,$H:$H,V$2)/SUMIFS($E:$E,$G:$G,Tabelid!$L$1,$C:$C,Tabelid!$J$4),0),""))),"")</f>
        <v>0</v>
      </c>
      <c r="W23" s="29">
        <f>IFERROR(IF($G23=Tabelid!$L$6,Eksplikatsioon!AB25/SUM(Eksplikatsioon!$O25:'Eksplikatsioon'!$AG25),IF($G23=Tabelid!$L$4,IFERROR(SUMIFS($E:$E,$G:$G,Tabelid!$L$1,$C:$C,Tabelid!$J$4,$H:$H,W$2,$A:$A,$A23)/SUMIFS($E:$E,$G:$G,Tabelid!$L$1,$C:$C,Tabelid!$J$4,$A:$A,$A23),0),IF($G23=Tabelid!$L$5,IFERROR(SUMIFS($E:$E,$G:$G,Tabelid!$L$1,$C:$C,Tabelid!$J$4,$H:$H,W$2)/SUMIFS($E:$E,$G:$G,Tabelid!$L$1,$C:$C,Tabelid!$J$4),0),""))),"")</f>
        <v>0</v>
      </c>
      <c r="X23" s="29">
        <f>IFERROR(IF($G23=Tabelid!$L$6,Eksplikatsioon!AC25/SUM(Eksplikatsioon!$O25:'Eksplikatsioon'!$AG25),IF($G23=Tabelid!$L$4,IFERROR(SUMIFS($E:$E,$G:$G,Tabelid!$L$1,$C:$C,Tabelid!$J$4,$H:$H,X$2,$A:$A,$A23)/SUMIFS($E:$E,$G:$G,Tabelid!$L$1,$C:$C,Tabelid!$J$4,$A:$A,$A23),0),IF($G23=Tabelid!$L$5,IFERROR(SUMIFS($E:$E,$G:$G,Tabelid!$L$1,$C:$C,Tabelid!$J$4,$H:$H,X$2)/SUMIFS($E:$E,$G:$G,Tabelid!$L$1,$C:$C,Tabelid!$J$4),0),""))),"")</f>
        <v>0</v>
      </c>
      <c r="Y23" s="29">
        <f>IFERROR(IF($G23=Tabelid!$L$6,Eksplikatsioon!AD25/SUM(Eksplikatsioon!$O25:'Eksplikatsioon'!$AG25),IF($G23=Tabelid!$L$4,IFERROR(SUMIFS($E:$E,$G:$G,Tabelid!$L$1,$C:$C,Tabelid!$J$4,$H:$H,Y$2,$A:$A,$A23)/SUMIFS($E:$E,$G:$G,Tabelid!$L$1,$C:$C,Tabelid!$J$4,$A:$A,$A23),0),IF($G23=Tabelid!$L$5,IFERROR(SUMIFS($E:$E,$G:$G,Tabelid!$L$1,$C:$C,Tabelid!$J$4,$H:$H,Y$2)/SUMIFS($E:$E,$G:$G,Tabelid!$L$1,$C:$C,Tabelid!$J$4),0),""))),"")</f>
        <v>0</v>
      </c>
      <c r="Z23" s="29">
        <f>IFERROR(IF($G23=Tabelid!$L$6,Eksplikatsioon!AE25/SUM(Eksplikatsioon!$O25:'Eksplikatsioon'!$AG25),IF($G23=Tabelid!$L$4,IFERROR(SUMIFS($E:$E,$G:$G,Tabelid!$L$1,$C:$C,Tabelid!$J$4,$H:$H,Z$2,$A:$A,$A23)/SUMIFS($E:$E,$G:$G,Tabelid!$L$1,$C:$C,Tabelid!$J$4,$A:$A,$A23),0),IF($G23=Tabelid!$L$5,IFERROR(SUMIFS($E:$E,$G:$G,Tabelid!$L$1,$C:$C,Tabelid!$J$4,$H:$H,Z$2)/SUMIFS($E:$E,$G:$G,Tabelid!$L$1,$C:$C,Tabelid!$J$4),0),""))),"")</f>
        <v>0</v>
      </c>
      <c r="AA23" s="29">
        <f>IFERROR(IF($G23=Tabelid!$L$6,Eksplikatsioon!AF25/SUM(Eksplikatsioon!$O25:'Eksplikatsioon'!$AG25),IF($G23=Tabelid!$L$4,IFERROR(SUMIFS($E:$E,$G:$G,Tabelid!$L$1,$C:$C,Tabelid!$J$4,$H:$H,AA$2,$A:$A,$A23)/SUMIFS($E:$E,$G:$G,Tabelid!$L$1,$C:$C,Tabelid!$J$4,$A:$A,$A23),0),IF($G23=Tabelid!$L$5,IFERROR(SUMIFS($E:$E,$G:$G,Tabelid!$L$1,$C:$C,Tabelid!$J$4,$H:$H,AA$2)/SUMIFS($E:$E,$G:$G,Tabelid!$L$1,$C:$C,Tabelid!$J$4),0),""))),"")</f>
        <v>0</v>
      </c>
      <c r="AB23" s="29">
        <f>IFERROR(IF($G23=Tabelid!$L$6,Eksplikatsioon!AG25/SUM(Eksplikatsioon!$O25:'Eksplikatsioon'!$AG25),IF($G23=Tabelid!$L$4,IFERROR(SUMIFS($E:$E,$G:$G,Tabelid!$L$1,$C:$C,Tabelid!$J$4,$H:$H,AB$2,$A:$A,$A23)/SUMIFS($E:$E,$G:$G,Tabelid!$L$1,$C:$C,Tabelid!$J$4,$A:$A,$A23),0),IF($G23=Tabelid!$L$5,IFERROR(SUMIFS($E:$E,$G:$G,Tabelid!$L$1,$C:$C,Tabelid!$J$4,$H:$H,AB$2)/SUMIFS($E:$E,$G:$G,Tabelid!$L$1,$C:$C,Tabelid!$J$4),0),""))),"")</f>
        <v>0</v>
      </c>
      <c r="AC23" s="29">
        <f>IFERROR(IF($G23=Tabelid!$L$6,$E23*J23,IFERROR($E23*J23/SUM($J23:$AB23)*(Eksplikatsioon!O25)/SUMPRODUCT($J23:$AB23,Eksplikatsioon!$O25:$AG25),"")),"")</f>
        <v>6.16</v>
      </c>
      <c r="AD23" s="29">
        <f>IFERROR(IF($G23=Tabelid!$L$6,$E23*K23,IFERROR($E23*K23/SUM($J23:$AB23)*(Eksplikatsioon!P25)/SUMPRODUCT($J23:$AB23,Eksplikatsioon!$O25:$AG25),"")),"")</f>
        <v>1.056</v>
      </c>
      <c r="AE23" s="29">
        <f>IFERROR(IF($G23=Tabelid!$L$6,$E23*L23,IFERROR($E23*L23/SUM($J23:$AB23)*(Eksplikatsioon!Q25)/SUMPRODUCT($J23:$AB23,Eksplikatsioon!$O25:$AG25),"")),"")</f>
        <v>0.79200000000000004</v>
      </c>
      <c r="AF23" s="29">
        <f>IFERROR(IF($G23=Tabelid!$L$6,$E23*M23,IFERROR($E23*M23/SUM($J23:$AB23)*(Eksplikatsioon!R25)/SUMPRODUCT($J23:$AB23,Eksplikatsioon!$O25:$AG25),"")),"")</f>
        <v>8.8000000000000009E-2</v>
      </c>
      <c r="AG23" s="29">
        <f>IFERROR(IF($G23=Tabelid!$L$6,$E23*N23,IFERROR($E23*N23/SUM($J23:$AB23)*(Eksplikatsioon!S25)/SUMPRODUCT($J23:$AB23,Eksplikatsioon!$O25:$AG25),"")),"")</f>
        <v>0.70400000000000007</v>
      </c>
      <c r="AH23" s="29">
        <f>IFERROR(IF($G23=Tabelid!$L$6,$E23*O23,IFERROR($E23*O23/SUM($J23:$AB23)*(Eksplikatsioon!T25)/SUMPRODUCT($J23:$AB23,Eksplikatsioon!$O25:$AG25),"")),"")</f>
        <v>0</v>
      </c>
      <c r="AI23" s="29">
        <f>IFERROR(IF($G23=Tabelid!$L$6,$E23*P23,IFERROR($E23*P23/SUM($J23:$AB23)*(Eksplikatsioon!U25)/SUMPRODUCT($J23:$AB23,Eksplikatsioon!$O25:$AG25),"")),"")</f>
        <v>0</v>
      </c>
      <c r="AJ23" s="29">
        <f>IFERROR(IF($G23=Tabelid!$L$6,$E23*Q23,IFERROR($E23*Q23/SUM($J23:$AB23)*(Eksplikatsioon!V25)/SUMPRODUCT($J23:$AB23,Eksplikatsioon!$O25:$AG25),"")),"")</f>
        <v>0</v>
      </c>
      <c r="AK23" s="29">
        <f>IFERROR(IF($G23=Tabelid!$L$6,$E23*R23,IFERROR($E23*R23/SUM($J23:$AB23)*(Eksplikatsioon!W25)/SUMPRODUCT($J23:$AB23,Eksplikatsioon!$O25:$AG25),"")),"")</f>
        <v>0</v>
      </c>
      <c r="AL23" s="29">
        <f>IFERROR(IF($G23=Tabelid!$L$6,$E23*S23,IFERROR($E23*S23/SUM($J23:$AB23)*(Eksplikatsioon!X25)/SUMPRODUCT($J23:$AB23,Eksplikatsioon!$O25:$AG25),"")),"")</f>
        <v>0</v>
      </c>
      <c r="AM23" s="29">
        <f>IFERROR(IF($G23=Tabelid!$L$6,$E23*T23,IFERROR($E23*T23/SUM($J23:$AB23)*(Eksplikatsioon!Y25)/SUMPRODUCT($J23:$AB23,Eksplikatsioon!$O25:$AG25),"")),"")</f>
        <v>0</v>
      </c>
      <c r="AN23" s="29">
        <f>IFERROR(IF($G23=Tabelid!$L$6,$E23*U23,IFERROR($E23*U23/SUM($J23:$AB23)*(Eksplikatsioon!Z25)/SUMPRODUCT($J23:$AB23,Eksplikatsioon!$O25:$AG25),"")),"")</f>
        <v>0</v>
      </c>
      <c r="AO23" s="29">
        <f>IFERROR(IF($G23=Tabelid!$L$6,$E23*V23,IFERROR($E23*V23/SUM($J23:$AB23)*(Eksplikatsioon!AA25)/SUMPRODUCT($J23:$AB23,Eksplikatsioon!$O25:$AG25),"")),"")</f>
        <v>0</v>
      </c>
      <c r="AP23" s="29">
        <f>IFERROR(IF($G23=Tabelid!$L$6,$E23*W23,IFERROR($E23*W23/SUM($J23:$AB23)*(Eksplikatsioon!AB25)/SUMPRODUCT($J23:$AB23,Eksplikatsioon!$O25:$AG25),"")),"")</f>
        <v>0</v>
      </c>
      <c r="AQ23" s="29">
        <f>IFERROR(IF($G23=Tabelid!$L$6,$E23*X23,IFERROR($E23*X23/SUM($J23:$AB23)*(Eksplikatsioon!AC25)/SUMPRODUCT($J23:$AB23,Eksplikatsioon!$O25:$AG25),"")),"")</f>
        <v>0</v>
      </c>
      <c r="AR23" s="29">
        <f>IFERROR(IF($G23=Tabelid!$L$6,$E23*Y23,IFERROR($E23*Y23/SUM($J23:$AB23)*(Eksplikatsioon!AD25)/SUMPRODUCT($J23:$AB23,Eksplikatsioon!$O25:$AG25),"")),"")</f>
        <v>0</v>
      </c>
      <c r="AS23" s="29">
        <f>IFERROR(IF($G23=Tabelid!$L$6,$E23*Z23,IFERROR($E23*Z23/SUM($J23:$AB23)*(Eksplikatsioon!AE25)/SUMPRODUCT($J23:$AB23,Eksplikatsioon!$O25:$AG25),"")),"")</f>
        <v>0</v>
      </c>
      <c r="AT23" s="29">
        <f>IFERROR(IF($G23=Tabelid!$L$6,$E23*AA23,IFERROR($E23*AA23/SUM($J23:$AB23)*(Eksplikatsioon!AF25)/SUMPRODUCT($J23:$AB23,Eksplikatsioon!$O25:$AG25),"")),"")</f>
        <v>0</v>
      </c>
      <c r="AU23" s="29">
        <f>IFERROR(IF($G23=Tabelid!$L$6,$E23*AB23,IFERROR($E23*AB23/SUM($J23:$AB23)*(Eksplikatsioon!AG25)/SUMPRODUCT($J23:$AB23,Eksplikatsioon!$O25:$AG25),"")),"")</f>
        <v>0</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01</v>
      </c>
      <c r="B24" s="56">
        <f>IF(Eksplikatsioon!B26=0,"",Eksplikatsioon!B26)</f>
        <v>102</v>
      </c>
      <c r="C24" s="23" t="str">
        <f>IF(Eksplikatsioon!C26=0,"",Eksplikatsioon!C26)</f>
        <v>VERTIKAALSETE ÜHENDUSTEEDE PIND</v>
      </c>
      <c r="D24" s="23" t="str">
        <f>IF(Eksplikatsioon!D26=0,"",Eksplikatsioon!D26)</f>
        <v>Trepp/Trepikoda</v>
      </c>
      <c r="E24" s="54">
        <f>IF(Eksplikatsioon!F26=0,"",Eksplikatsioon!F26)</f>
        <v>31.7</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01</v>
      </c>
      <c r="B25" s="56">
        <f>IF(Eksplikatsioon!B27=0,"",Eksplikatsioon!B27)</f>
        <v>103</v>
      </c>
      <c r="C25" s="23" t="str">
        <f>IF(Eksplikatsioon!C27=0,"",Eksplikatsioon!C27)</f>
        <v>ÜÜRITAV PIND</v>
      </c>
      <c r="D25" s="23" t="str">
        <f>IF(Eksplikatsioon!D27=0,"",Eksplikatsioon!D27)</f>
        <v>Koristus- ja hooldusruum</v>
      </c>
      <c r="E25" s="54">
        <f>IF(Eksplikatsioon!F27=0,"",Eksplikatsioon!F27)</f>
        <v>4.0999999999999996</v>
      </c>
      <c r="F25" s="23" t="str">
        <f>IF(Eksplikatsioon!H27=0,"",Eksplikatsioon!H27)</f>
        <v/>
      </c>
      <c r="G25" s="23" t="str">
        <f>IF(Eksplikatsioon!J27=0,"",Eksplikatsioon!J27)</f>
        <v>Ühiskasutuses hoone pind</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01</v>
      </c>
      <c r="B26" s="56">
        <f>IF(Eksplikatsioon!B28=0,"",Eksplikatsioon!B28)</f>
        <v>104</v>
      </c>
      <c r="C26" s="23" t="str">
        <f>IF(Eksplikatsioon!C28=0,"",Eksplikatsioon!C28)</f>
        <v>VERTIKAALSETE ÜHENDUSTEEDE PIND</v>
      </c>
      <c r="D26" s="23" t="str">
        <f>IF(Eksplikatsioon!D28=0,"",Eksplikatsioon!D28)</f>
        <v>Lift</v>
      </c>
      <c r="E26" s="54">
        <f>IF(Eksplikatsioon!F28=0,"",Eksplikatsioon!F28)</f>
        <v>3.4</v>
      </c>
      <c r="F26" s="23" t="str">
        <f>IF(Eksplikatsioon!H28=0,"",Eksplikatsioon!H28)</f>
        <v/>
      </c>
      <c r="G26" s="23" t="str">
        <f>IF(Eksplikatsioon!J28=0,"",Eksplikatsioon!J28)</f>
        <v/>
      </c>
      <c r="H26" s="23" t="str">
        <f>IF(Eksplikatsioon!K28=0,"",Eksplikatsioon!K28)</f>
        <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01</v>
      </c>
      <c r="B27" s="56">
        <f>IF(Eksplikatsioon!B29=0,"",Eksplikatsioon!B29)</f>
        <v>105</v>
      </c>
      <c r="C27" s="23" t="str">
        <f>IF(Eksplikatsioon!C29=0,"",Eksplikatsioon!C29)</f>
        <v>ÜÜRITAV PIND</v>
      </c>
      <c r="D27" s="23" t="str">
        <f>IF(Eksplikatsioon!D29=0,"",Eksplikatsioon!D29)</f>
        <v>Tuulekoda</v>
      </c>
      <c r="E27" s="54">
        <f>IF(Eksplikatsioon!F29=0,"",Eksplikatsioon!F29)</f>
        <v>2.8</v>
      </c>
      <c r="F27" s="23" t="str">
        <f>IF(Eksplikatsioon!H29=0,"",Eksplikatsioon!H29)</f>
        <v/>
      </c>
      <c r="G27" s="23" t="str">
        <f>IF(Eksplikatsioon!J29=0,"",Eksplikatsioon!J29)</f>
        <v>Ühiskasutuses hoone pind</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01</v>
      </c>
      <c r="B28" s="56">
        <f>IF(Eksplikatsioon!B30=0,"",Eksplikatsioon!B30)</f>
        <v>106</v>
      </c>
      <c r="C28" s="23" t="str">
        <f>IF(Eksplikatsioon!C30=0,"",Eksplikatsioon!C30)</f>
        <v>ÜÜRITAV PIND</v>
      </c>
      <c r="D28" s="23" t="str">
        <f>IF(Eksplikatsioon!D30=0,"",Eksplikatsioon!D30)</f>
        <v>Ooteruum/Teenindusruum</v>
      </c>
      <c r="E28" s="54">
        <f>IF(Eksplikatsioon!F30=0,"",Eksplikatsioon!F30)</f>
        <v>76.5</v>
      </c>
      <c r="F28" s="23" t="str">
        <f>IF(Eksplikatsioon!H30=0,"",Eksplikatsioon!H30)</f>
        <v>SKA 70%; RAM 12%; TAI 9%; TEHIK 8%; TTJA 1%</v>
      </c>
      <c r="G28" s="23" t="str">
        <f>IF(Eksplikatsioon!J30=0,"",Eksplikatsioon!J30)</f>
        <v>Ühiskasutuses muu pind (muu)</v>
      </c>
      <c r="H28" s="23" t="str">
        <f>IF(Eksplikatsioon!K30=0,"",Eksplikatsioon!K30)</f>
        <v/>
      </c>
      <c r="I28" s="23" t="str">
        <f>IF(Eksplikatsioon!L30=0,"",Eksplikatsioon!L30)</f>
        <v/>
      </c>
      <c r="J28" s="29">
        <f>IFERROR(IF($G28=Tabelid!$L$6,Eksplikatsioon!O30/SUM(Eksplikatsioon!$O30:'Eksplikatsioon'!$AG30),IF($G28=Tabelid!$L$4,IFERROR(SUMIFS($E:$E,$G:$G,Tabelid!$L$1,$C:$C,Tabelid!$J$4,$H:$H,J$2,$A:$A,$A28)/SUMIFS($E:$E,$G:$G,Tabelid!$L$1,$C:$C,Tabelid!$J$4,$A:$A,$A28),0),IF($G28=Tabelid!$L$5,IFERROR(SUMIFS($E:$E,$G:$G,Tabelid!$L$1,$C:$C,Tabelid!$J$4,$H:$H,J$2)/SUMIFS($E:$E,$G:$G,Tabelid!$L$1,$C:$C,Tabelid!$J$4),0),""))),"")</f>
        <v>0.7</v>
      </c>
      <c r="K28" s="29">
        <f>IFERROR(IF($G28=Tabelid!$L$6,Eksplikatsioon!P30/SUM(Eksplikatsioon!$O30:'Eksplikatsioon'!$AG30),IF($G28=Tabelid!$L$4,IFERROR(SUMIFS($E:$E,$G:$G,Tabelid!$L$1,$C:$C,Tabelid!$J$4,$H:$H,K$2,$A:$A,$A28)/SUMIFS($E:$E,$G:$G,Tabelid!$L$1,$C:$C,Tabelid!$J$4,$A:$A,$A28),0),IF($G28=Tabelid!$L$5,IFERROR(SUMIFS($E:$E,$G:$G,Tabelid!$L$1,$C:$C,Tabelid!$J$4,$H:$H,K$2)/SUMIFS($E:$E,$G:$G,Tabelid!$L$1,$C:$C,Tabelid!$J$4),0),""))),"")</f>
        <v>0.12</v>
      </c>
      <c r="L28" s="29">
        <f>IFERROR(IF($G28=Tabelid!$L$6,Eksplikatsioon!Q30/SUM(Eksplikatsioon!$O30:'Eksplikatsioon'!$AG30),IF($G28=Tabelid!$L$4,IFERROR(SUMIFS($E:$E,$G:$G,Tabelid!$L$1,$C:$C,Tabelid!$J$4,$H:$H,L$2,$A:$A,$A28)/SUMIFS($E:$E,$G:$G,Tabelid!$L$1,$C:$C,Tabelid!$J$4,$A:$A,$A28),0),IF($G28=Tabelid!$L$5,IFERROR(SUMIFS($E:$E,$G:$G,Tabelid!$L$1,$C:$C,Tabelid!$J$4,$H:$H,L$2)/SUMIFS($E:$E,$G:$G,Tabelid!$L$1,$C:$C,Tabelid!$J$4),0),""))),"")</f>
        <v>0.09</v>
      </c>
      <c r="M28" s="29">
        <f>IFERROR(IF($G28=Tabelid!$L$6,Eksplikatsioon!R30/SUM(Eksplikatsioon!$O30:'Eksplikatsioon'!$AG30),IF($G28=Tabelid!$L$4,IFERROR(SUMIFS($E:$E,$G:$G,Tabelid!$L$1,$C:$C,Tabelid!$J$4,$H:$H,M$2,$A:$A,$A28)/SUMIFS($E:$E,$G:$G,Tabelid!$L$1,$C:$C,Tabelid!$J$4,$A:$A,$A28),0),IF($G28=Tabelid!$L$5,IFERROR(SUMIFS($E:$E,$G:$G,Tabelid!$L$1,$C:$C,Tabelid!$J$4,$H:$H,M$2)/SUMIFS($E:$E,$G:$G,Tabelid!$L$1,$C:$C,Tabelid!$J$4),0),""))),"")</f>
        <v>0.01</v>
      </c>
      <c r="N28" s="29">
        <f>IFERROR(IF($G28=Tabelid!$L$6,Eksplikatsioon!S30/SUM(Eksplikatsioon!$O30:'Eksplikatsioon'!$AG30),IF($G28=Tabelid!$L$4,IFERROR(SUMIFS($E:$E,$G:$G,Tabelid!$L$1,$C:$C,Tabelid!$J$4,$H:$H,N$2,$A:$A,$A28)/SUMIFS($E:$E,$G:$G,Tabelid!$L$1,$C:$C,Tabelid!$J$4,$A:$A,$A28),0),IF($G28=Tabelid!$L$5,IFERROR(SUMIFS($E:$E,$G:$G,Tabelid!$L$1,$C:$C,Tabelid!$J$4,$H:$H,N$2)/SUMIFS($E:$E,$G:$G,Tabelid!$L$1,$C:$C,Tabelid!$J$4),0),""))),"")</f>
        <v>0.08</v>
      </c>
      <c r="O28" s="29">
        <f>IFERROR(IF($G28=Tabelid!$L$6,Eksplikatsioon!T30/SUM(Eksplikatsioon!$O30:'Eksplikatsioon'!$AG30),IF($G28=Tabelid!$L$4,IFERROR(SUMIFS($E:$E,$G:$G,Tabelid!$L$1,$C:$C,Tabelid!$J$4,$H:$H,O$2,$A:$A,$A28)/SUMIFS($E:$E,$G:$G,Tabelid!$L$1,$C:$C,Tabelid!$J$4,$A:$A,$A28),0),IF($G28=Tabelid!$L$5,IFERROR(SUMIFS($E:$E,$G:$G,Tabelid!$L$1,$C:$C,Tabelid!$J$4,$H:$H,O$2)/SUMIFS($E:$E,$G:$G,Tabelid!$L$1,$C:$C,Tabelid!$J$4),0),""))),"")</f>
        <v>0</v>
      </c>
      <c r="P28" s="29">
        <f>IFERROR(IF($G28=Tabelid!$L$6,Eksplikatsioon!U30/SUM(Eksplikatsioon!$O30:'Eksplikatsioon'!$AG30),IF($G28=Tabelid!$L$4,IFERROR(SUMIFS($E:$E,$G:$G,Tabelid!$L$1,$C:$C,Tabelid!$J$4,$H:$H,P$2,$A:$A,$A28)/SUMIFS($E:$E,$G:$G,Tabelid!$L$1,$C:$C,Tabelid!$J$4,$A:$A,$A28),0),IF($G28=Tabelid!$L$5,IFERROR(SUMIFS($E:$E,$G:$G,Tabelid!$L$1,$C:$C,Tabelid!$J$4,$H:$H,P$2)/SUMIFS($E:$E,$G:$G,Tabelid!$L$1,$C:$C,Tabelid!$J$4),0),""))),"")</f>
        <v>0</v>
      </c>
      <c r="Q28" s="29">
        <f>IFERROR(IF($G28=Tabelid!$L$6,Eksplikatsioon!V30/SUM(Eksplikatsioon!$O30:'Eksplikatsioon'!$AG30),IF($G28=Tabelid!$L$4,IFERROR(SUMIFS($E:$E,$G:$G,Tabelid!$L$1,$C:$C,Tabelid!$J$4,$H:$H,Q$2,$A:$A,$A28)/SUMIFS($E:$E,$G:$G,Tabelid!$L$1,$C:$C,Tabelid!$J$4,$A:$A,$A28),0),IF($G28=Tabelid!$L$5,IFERROR(SUMIFS($E:$E,$G:$G,Tabelid!$L$1,$C:$C,Tabelid!$J$4,$H:$H,Q$2)/SUMIFS($E:$E,$G:$G,Tabelid!$L$1,$C:$C,Tabelid!$J$4),0),""))),"")</f>
        <v>0</v>
      </c>
      <c r="R28" s="29">
        <f>IFERROR(IF($G28=Tabelid!$L$6,Eksplikatsioon!W30/SUM(Eksplikatsioon!$O30:'Eksplikatsioon'!$AG30),IF($G28=Tabelid!$L$4,IFERROR(SUMIFS($E:$E,$G:$G,Tabelid!$L$1,$C:$C,Tabelid!$J$4,$H:$H,R$2,$A:$A,$A28)/SUMIFS($E:$E,$G:$G,Tabelid!$L$1,$C:$C,Tabelid!$J$4,$A:$A,$A28),0),IF($G28=Tabelid!$L$5,IFERROR(SUMIFS($E:$E,$G:$G,Tabelid!$L$1,$C:$C,Tabelid!$J$4,$H:$H,R$2)/SUMIFS($E:$E,$G:$G,Tabelid!$L$1,$C:$C,Tabelid!$J$4),0),""))),"")</f>
        <v>0</v>
      </c>
      <c r="S28" s="29">
        <f>IFERROR(IF($G28=Tabelid!$L$6,Eksplikatsioon!X30/SUM(Eksplikatsioon!$O30:'Eksplikatsioon'!$AG30),IF($G28=Tabelid!$L$4,IFERROR(SUMIFS($E:$E,$G:$G,Tabelid!$L$1,$C:$C,Tabelid!$J$4,$H:$H,S$2,$A:$A,$A28)/SUMIFS($E:$E,$G:$G,Tabelid!$L$1,$C:$C,Tabelid!$J$4,$A:$A,$A28),0),IF($G28=Tabelid!$L$5,IFERROR(SUMIFS($E:$E,$G:$G,Tabelid!$L$1,$C:$C,Tabelid!$J$4,$H:$H,S$2)/SUMIFS($E:$E,$G:$G,Tabelid!$L$1,$C:$C,Tabelid!$J$4),0),""))),"")</f>
        <v>0</v>
      </c>
      <c r="T28" s="29">
        <f>IFERROR(IF($G28=Tabelid!$L$6,Eksplikatsioon!Y30/SUM(Eksplikatsioon!$O30:'Eksplikatsioon'!$AG30),IF($G28=Tabelid!$L$4,IFERROR(SUMIFS($E:$E,$G:$G,Tabelid!$L$1,$C:$C,Tabelid!$J$4,$H:$H,T$2,$A:$A,$A28)/SUMIFS($E:$E,$G:$G,Tabelid!$L$1,$C:$C,Tabelid!$J$4,$A:$A,$A28),0),IF($G28=Tabelid!$L$5,IFERROR(SUMIFS($E:$E,$G:$G,Tabelid!$L$1,$C:$C,Tabelid!$J$4,$H:$H,T$2)/SUMIFS($E:$E,$G:$G,Tabelid!$L$1,$C:$C,Tabelid!$J$4),0),""))),"")</f>
        <v>0</v>
      </c>
      <c r="U28" s="29">
        <f>IFERROR(IF($G28=Tabelid!$L$6,Eksplikatsioon!Z30/SUM(Eksplikatsioon!$O30:'Eksplikatsioon'!$AG30),IF($G28=Tabelid!$L$4,IFERROR(SUMIFS($E:$E,$G:$G,Tabelid!$L$1,$C:$C,Tabelid!$J$4,$H:$H,U$2,$A:$A,$A28)/SUMIFS($E:$E,$G:$G,Tabelid!$L$1,$C:$C,Tabelid!$J$4,$A:$A,$A28),0),IF($G28=Tabelid!$L$5,IFERROR(SUMIFS($E:$E,$G:$G,Tabelid!$L$1,$C:$C,Tabelid!$J$4,$H:$H,U$2)/SUMIFS($E:$E,$G:$G,Tabelid!$L$1,$C:$C,Tabelid!$J$4),0),""))),"")</f>
        <v>0</v>
      </c>
      <c r="V28" s="29">
        <f>IFERROR(IF($G28=Tabelid!$L$6,Eksplikatsioon!AA30/SUM(Eksplikatsioon!$O30:'Eksplikatsioon'!$AG30),IF($G28=Tabelid!$L$4,IFERROR(SUMIFS($E:$E,$G:$G,Tabelid!$L$1,$C:$C,Tabelid!$J$4,$H:$H,V$2,$A:$A,$A28)/SUMIFS($E:$E,$G:$G,Tabelid!$L$1,$C:$C,Tabelid!$J$4,$A:$A,$A28),0),IF($G28=Tabelid!$L$5,IFERROR(SUMIFS($E:$E,$G:$G,Tabelid!$L$1,$C:$C,Tabelid!$J$4,$H:$H,V$2)/SUMIFS($E:$E,$G:$G,Tabelid!$L$1,$C:$C,Tabelid!$J$4),0),""))),"")</f>
        <v>0</v>
      </c>
      <c r="W28" s="29">
        <f>IFERROR(IF($G28=Tabelid!$L$6,Eksplikatsioon!AB30/SUM(Eksplikatsioon!$O30:'Eksplikatsioon'!$AG30),IF($G28=Tabelid!$L$4,IFERROR(SUMIFS($E:$E,$G:$G,Tabelid!$L$1,$C:$C,Tabelid!$J$4,$H:$H,W$2,$A:$A,$A28)/SUMIFS($E:$E,$G:$G,Tabelid!$L$1,$C:$C,Tabelid!$J$4,$A:$A,$A28),0),IF($G28=Tabelid!$L$5,IFERROR(SUMIFS($E:$E,$G:$G,Tabelid!$L$1,$C:$C,Tabelid!$J$4,$H:$H,W$2)/SUMIFS($E:$E,$G:$G,Tabelid!$L$1,$C:$C,Tabelid!$J$4),0),""))),"")</f>
        <v>0</v>
      </c>
      <c r="X28" s="29">
        <f>IFERROR(IF($G28=Tabelid!$L$6,Eksplikatsioon!AC30/SUM(Eksplikatsioon!$O30:'Eksplikatsioon'!$AG30),IF($G28=Tabelid!$L$4,IFERROR(SUMIFS($E:$E,$G:$G,Tabelid!$L$1,$C:$C,Tabelid!$J$4,$H:$H,X$2,$A:$A,$A28)/SUMIFS($E:$E,$G:$G,Tabelid!$L$1,$C:$C,Tabelid!$J$4,$A:$A,$A28),0),IF($G28=Tabelid!$L$5,IFERROR(SUMIFS($E:$E,$G:$G,Tabelid!$L$1,$C:$C,Tabelid!$J$4,$H:$H,X$2)/SUMIFS($E:$E,$G:$G,Tabelid!$L$1,$C:$C,Tabelid!$J$4),0),""))),"")</f>
        <v>0</v>
      </c>
      <c r="Y28" s="29">
        <f>IFERROR(IF($G28=Tabelid!$L$6,Eksplikatsioon!AD30/SUM(Eksplikatsioon!$O30:'Eksplikatsioon'!$AG30),IF($G28=Tabelid!$L$4,IFERROR(SUMIFS($E:$E,$G:$G,Tabelid!$L$1,$C:$C,Tabelid!$J$4,$H:$H,Y$2,$A:$A,$A28)/SUMIFS($E:$E,$G:$G,Tabelid!$L$1,$C:$C,Tabelid!$J$4,$A:$A,$A28),0),IF($G28=Tabelid!$L$5,IFERROR(SUMIFS($E:$E,$G:$G,Tabelid!$L$1,$C:$C,Tabelid!$J$4,$H:$H,Y$2)/SUMIFS($E:$E,$G:$G,Tabelid!$L$1,$C:$C,Tabelid!$J$4),0),""))),"")</f>
        <v>0</v>
      </c>
      <c r="Z28" s="29">
        <f>IFERROR(IF($G28=Tabelid!$L$6,Eksplikatsioon!AE30/SUM(Eksplikatsioon!$O30:'Eksplikatsioon'!$AG30),IF($G28=Tabelid!$L$4,IFERROR(SUMIFS($E:$E,$G:$G,Tabelid!$L$1,$C:$C,Tabelid!$J$4,$H:$H,Z$2,$A:$A,$A28)/SUMIFS($E:$E,$G:$G,Tabelid!$L$1,$C:$C,Tabelid!$J$4,$A:$A,$A28),0),IF($G28=Tabelid!$L$5,IFERROR(SUMIFS($E:$E,$G:$G,Tabelid!$L$1,$C:$C,Tabelid!$J$4,$H:$H,Z$2)/SUMIFS($E:$E,$G:$G,Tabelid!$L$1,$C:$C,Tabelid!$J$4),0),""))),"")</f>
        <v>0</v>
      </c>
      <c r="AA28" s="29">
        <f>IFERROR(IF($G28=Tabelid!$L$6,Eksplikatsioon!AF30/SUM(Eksplikatsioon!$O30:'Eksplikatsioon'!$AG30),IF($G28=Tabelid!$L$4,IFERROR(SUMIFS($E:$E,$G:$G,Tabelid!$L$1,$C:$C,Tabelid!$J$4,$H:$H,AA$2,$A:$A,$A28)/SUMIFS($E:$E,$G:$G,Tabelid!$L$1,$C:$C,Tabelid!$J$4,$A:$A,$A28),0),IF($G28=Tabelid!$L$5,IFERROR(SUMIFS($E:$E,$G:$G,Tabelid!$L$1,$C:$C,Tabelid!$J$4,$H:$H,AA$2)/SUMIFS($E:$E,$G:$G,Tabelid!$L$1,$C:$C,Tabelid!$J$4),0),""))),"")</f>
        <v>0</v>
      </c>
      <c r="AB28" s="29">
        <f>IFERROR(IF($G28=Tabelid!$L$6,Eksplikatsioon!AG30/SUM(Eksplikatsioon!$O30:'Eksplikatsioon'!$AG30),IF($G28=Tabelid!$L$4,IFERROR(SUMIFS($E:$E,$G:$G,Tabelid!$L$1,$C:$C,Tabelid!$J$4,$H:$H,AB$2,$A:$A,$A28)/SUMIFS($E:$E,$G:$G,Tabelid!$L$1,$C:$C,Tabelid!$J$4,$A:$A,$A28),0),IF($G28=Tabelid!$L$5,IFERROR(SUMIFS($E:$E,$G:$G,Tabelid!$L$1,$C:$C,Tabelid!$J$4,$H:$H,AB$2)/SUMIFS($E:$E,$G:$G,Tabelid!$L$1,$C:$C,Tabelid!$J$4),0),""))),"")</f>
        <v>0</v>
      </c>
      <c r="AC28" s="29">
        <f>IFERROR(IF($G28=Tabelid!$L$6,$E28*J28,IFERROR($E28*J28/SUM($J28:$AB28)*(Eksplikatsioon!O30)/SUMPRODUCT($J28:$AB28,Eksplikatsioon!$O30:$AG30),"")),"")</f>
        <v>53.55</v>
      </c>
      <c r="AD28" s="29">
        <f>IFERROR(IF($G28=Tabelid!$L$6,$E28*K28,IFERROR($E28*K28/SUM($J28:$AB28)*(Eksplikatsioon!P30)/SUMPRODUCT($J28:$AB28,Eksplikatsioon!$O30:$AG30),"")),"")</f>
        <v>9.18</v>
      </c>
      <c r="AE28" s="29">
        <f>IFERROR(IF($G28=Tabelid!$L$6,$E28*L28,IFERROR($E28*L28/SUM($J28:$AB28)*(Eksplikatsioon!Q30)/SUMPRODUCT($J28:$AB28,Eksplikatsioon!$O30:$AG30),"")),"")</f>
        <v>6.8849999999999998</v>
      </c>
      <c r="AF28" s="29">
        <f>IFERROR(IF($G28=Tabelid!$L$6,$E28*M28,IFERROR($E28*M28/SUM($J28:$AB28)*(Eksplikatsioon!R30)/SUMPRODUCT($J28:$AB28,Eksplikatsioon!$O30:$AG30),"")),"")</f>
        <v>0.76500000000000001</v>
      </c>
      <c r="AG28" s="29">
        <f>IFERROR(IF($G28=Tabelid!$L$6,$E28*N28,IFERROR($E28*N28/SUM($J28:$AB28)*(Eksplikatsioon!S30)/SUMPRODUCT($J28:$AB28,Eksplikatsioon!$O30:$AG30),"")),"")</f>
        <v>6.12</v>
      </c>
      <c r="AH28" s="29">
        <f>IFERROR(IF($G28=Tabelid!$L$6,$E28*O28,IFERROR($E28*O28/SUM($J28:$AB28)*(Eksplikatsioon!T30)/SUMPRODUCT($J28:$AB28,Eksplikatsioon!$O30:$AG30),"")),"")</f>
        <v>0</v>
      </c>
      <c r="AI28" s="29">
        <f>IFERROR(IF($G28=Tabelid!$L$6,$E28*P28,IFERROR($E28*P28/SUM($J28:$AB28)*(Eksplikatsioon!U30)/SUMPRODUCT($J28:$AB28,Eksplikatsioon!$O30:$AG30),"")),"")</f>
        <v>0</v>
      </c>
      <c r="AJ28" s="29">
        <f>IFERROR(IF($G28=Tabelid!$L$6,$E28*Q28,IFERROR($E28*Q28/SUM($J28:$AB28)*(Eksplikatsioon!V30)/SUMPRODUCT($J28:$AB28,Eksplikatsioon!$O30:$AG30),"")),"")</f>
        <v>0</v>
      </c>
      <c r="AK28" s="29">
        <f>IFERROR(IF($G28=Tabelid!$L$6,$E28*R28,IFERROR($E28*R28/SUM($J28:$AB28)*(Eksplikatsioon!W30)/SUMPRODUCT($J28:$AB28,Eksplikatsioon!$O30:$AG30),"")),"")</f>
        <v>0</v>
      </c>
      <c r="AL28" s="29">
        <f>IFERROR(IF($G28=Tabelid!$L$6,$E28*S28,IFERROR($E28*S28/SUM($J28:$AB28)*(Eksplikatsioon!X30)/SUMPRODUCT($J28:$AB28,Eksplikatsioon!$O30:$AG30),"")),"")</f>
        <v>0</v>
      </c>
      <c r="AM28" s="29">
        <f>IFERROR(IF($G28=Tabelid!$L$6,$E28*T28,IFERROR($E28*T28/SUM($J28:$AB28)*(Eksplikatsioon!Y30)/SUMPRODUCT($J28:$AB28,Eksplikatsioon!$O30:$AG30),"")),"")</f>
        <v>0</v>
      </c>
      <c r="AN28" s="29">
        <f>IFERROR(IF($G28=Tabelid!$L$6,$E28*U28,IFERROR($E28*U28/SUM($J28:$AB28)*(Eksplikatsioon!Z30)/SUMPRODUCT($J28:$AB28,Eksplikatsioon!$O30:$AG30),"")),"")</f>
        <v>0</v>
      </c>
      <c r="AO28" s="29">
        <f>IFERROR(IF($G28=Tabelid!$L$6,$E28*V28,IFERROR($E28*V28/SUM($J28:$AB28)*(Eksplikatsioon!AA30)/SUMPRODUCT($J28:$AB28,Eksplikatsioon!$O30:$AG30),"")),"")</f>
        <v>0</v>
      </c>
      <c r="AP28" s="29">
        <f>IFERROR(IF($G28=Tabelid!$L$6,$E28*W28,IFERROR($E28*W28/SUM($J28:$AB28)*(Eksplikatsioon!AB30)/SUMPRODUCT($J28:$AB28,Eksplikatsioon!$O30:$AG30),"")),"")</f>
        <v>0</v>
      </c>
      <c r="AQ28" s="29">
        <f>IFERROR(IF($G28=Tabelid!$L$6,$E28*X28,IFERROR($E28*X28/SUM($J28:$AB28)*(Eksplikatsioon!AC30)/SUMPRODUCT($J28:$AB28,Eksplikatsioon!$O30:$AG30),"")),"")</f>
        <v>0</v>
      </c>
      <c r="AR28" s="29">
        <f>IFERROR(IF($G28=Tabelid!$L$6,$E28*Y28,IFERROR($E28*Y28/SUM($J28:$AB28)*(Eksplikatsioon!AD30)/SUMPRODUCT($J28:$AB28,Eksplikatsioon!$O30:$AG30),"")),"")</f>
        <v>0</v>
      </c>
      <c r="AS28" s="29">
        <f>IFERROR(IF($G28=Tabelid!$L$6,$E28*Z28,IFERROR($E28*Z28/SUM($J28:$AB28)*(Eksplikatsioon!AE30)/SUMPRODUCT($J28:$AB28,Eksplikatsioon!$O30:$AG30),"")),"")</f>
        <v>0</v>
      </c>
      <c r="AT28" s="29">
        <f>IFERROR(IF($G28=Tabelid!$L$6,$E28*AA28,IFERROR($E28*AA28/SUM($J28:$AB28)*(Eksplikatsioon!AF30)/SUMPRODUCT($J28:$AB28,Eksplikatsioon!$O30:$AG30),"")),"")</f>
        <v>0</v>
      </c>
      <c r="AU28" s="29">
        <f>IFERROR(IF($G28=Tabelid!$L$6,$E28*AB28,IFERROR($E28*AB28/SUM($J28:$AB28)*(Eksplikatsioon!AG30)/SUMPRODUCT($J28:$AB28,Eksplikatsioon!$O30:$AG30),"")),"")</f>
        <v>0</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01</v>
      </c>
      <c r="B29" s="56">
        <f>IF(Eksplikatsioon!B31=0,"",Eksplikatsioon!B31)</f>
        <v>107</v>
      </c>
      <c r="C29" s="23" t="str">
        <f>IF(Eksplikatsioon!C31=0,"",Eksplikatsioon!C31)</f>
        <v>ÜÜRITAV PIND</v>
      </c>
      <c r="D29" s="23" t="str">
        <f>IF(Eksplikatsioon!D31=0,"",Eksplikatsioon!D31)</f>
        <v>WC</v>
      </c>
      <c r="E29" s="54">
        <f>IF(Eksplikatsioon!F31=0,"",Eksplikatsioon!F31)</f>
        <v>2.2999999999999998</v>
      </c>
      <c r="F29" s="23" t="str">
        <f>IF(Eksplikatsioon!H31=0,"",Eksplikatsioon!H31)</f>
        <v/>
      </c>
      <c r="G29" s="23" t="str">
        <f>IF(Eksplikatsioon!J31=0,"",Eksplikatsioon!J31)</f>
        <v>Ainukasutuses pind</v>
      </c>
      <c r="H29" s="23" t="str">
        <f>IF(Eksplikatsioon!K31=0,"",Eksplikatsioon!K31)</f>
        <v>Sotsiaalkindlustusamet</v>
      </c>
      <c r="I29" s="23" t="str">
        <f>IF(Eksplikatsioon!L31=0,"",Eksplikatsioon!L31)</f>
        <v>RIIA15TARTU_11</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01</v>
      </c>
      <c r="B30" s="56">
        <f>IF(Eksplikatsioon!B32=0,"",Eksplikatsioon!B32)</f>
        <v>108</v>
      </c>
      <c r="C30" s="23" t="str">
        <f>IF(Eksplikatsioon!C32=0,"",Eksplikatsioon!C32)</f>
        <v>ÜÜRITAV PIND</v>
      </c>
      <c r="D30" s="23" t="str">
        <f>IF(Eksplikatsioon!D32=0,"",Eksplikatsioon!D32)</f>
        <v>WC</v>
      </c>
      <c r="E30" s="54">
        <f>IF(Eksplikatsioon!F32=0,"",Eksplikatsioon!F32)</f>
        <v>6.3</v>
      </c>
      <c r="F30" s="23" t="str">
        <f>IF(Eksplikatsioon!H32=0,"",Eksplikatsioon!H32)</f>
        <v/>
      </c>
      <c r="G30" s="23" t="str">
        <f>IF(Eksplikatsioon!J32=0,"",Eksplikatsioon!J32)</f>
        <v>Ainukasutuses pind</v>
      </c>
      <c r="H30" s="23" t="str">
        <f>IF(Eksplikatsioon!K32=0,"",Eksplikatsioon!K32)</f>
        <v>Sotsiaalkindlustusamet</v>
      </c>
      <c r="I30" s="23" t="str">
        <f>IF(Eksplikatsioon!L32=0,"",Eksplikatsioon!L32)</f>
        <v>RIIA15TARTU_11</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01</v>
      </c>
      <c r="B31" s="56">
        <f>IF(Eksplikatsioon!B33=0,"",Eksplikatsioon!B33)</f>
        <v>109</v>
      </c>
      <c r="C31" s="23" t="str">
        <f>IF(Eksplikatsioon!C33=0,"",Eksplikatsioon!C33)</f>
        <v>ÜÜRITAV PIND</v>
      </c>
      <c r="D31" s="23" t="str">
        <f>IF(Eksplikatsioon!D33=0,"",Eksplikatsioon!D33)</f>
        <v>Kabinet/Büroo</v>
      </c>
      <c r="E31" s="54">
        <f>IF(Eksplikatsioon!F33=0,"",Eksplikatsioon!F33)</f>
        <v>7.1</v>
      </c>
      <c r="F31" s="23" t="str">
        <f>IF(Eksplikatsioon!H33=0,"",Eksplikatsioon!H33)</f>
        <v/>
      </c>
      <c r="G31" s="23" t="str">
        <f>IF(Eksplikatsioon!J33=0,"",Eksplikatsioon!J33)</f>
        <v>Ainukasutuses pind</v>
      </c>
      <c r="H31" s="23" t="str">
        <f>IF(Eksplikatsioon!K33=0,"",Eksplikatsioon!K33)</f>
        <v>Sotsiaalkindlustusamet</v>
      </c>
      <c r="I31" s="23" t="str">
        <f>IF(Eksplikatsioon!L33=0,"",Eksplikatsioon!L33)</f>
        <v>RIIA15TARTU_11</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01</v>
      </c>
      <c r="B32" s="56">
        <f>IF(Eksplikatsioon!B34=0,"",Eksplikatsioon!B34)</f>
        <v>110</v>
      </c>
      <c r="C32" s="23" t="str">
        <f>IF(Eksplikatsioon!C34=0,"",Eksplikatsioon!C34)</f>
        <v>ÜÜRITAV PIND</v>
      </c>
      <c r="D32" s="23" t="str">
        <f>IF(Eksplikatsioon!D34=0,"",Eksplikatsioon!D34)</f>
        <v>Kabinet/Büroo</v>
      </c>
      <c r="E32" s="54">
        <f>IF(Eksplikatsioon!F34=0,"",Eksplikatsioon!F34)</f>
        <v>7.2</v>
      </c>
      <c r="F32" s="23" t="str">
        <f>IF(Eksplikatsioon!H34=0,"",Eksplikatsioon!H34)</f>
        <v/>
      </c>
      <c r="G32" s="23" t="str">
        <f>IF(Eksplikatsioon!J34=0,"",Eksplikatsioon!J34)</f>
        <v>Ainukasutuses pind</v>
      </c>
      <c r="H32" s="23" t="str">
        <f>IF(Eksplikatsioon!K34=0,"",Eksplikatsioon!K34)</f>
        <v>Sotsiaalkindlustusamet</v>
      </c>
      <c r="I32" s="23" t="str">
        <f>IF(Eksplikatsioon!L34=0,"",Eksplikatsioon!L34)</f>
        <v>RIIA15TARTU_11</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01</v>
      </c>
      <c r="B33" s="56">
        <f>IF(Eksplikatsioon!B35=0,"",Eksplikatsioon!B35)</f>
        <v>111</v>
      </c>
      <c r="C33" s="23" t="str">
        <f>IF(Eksplikatsioon!C35=0,"",Eksplikatsioon!C35)</f>
        <v>ÜÜRITAV PIND</v>
      </c>
      <c r="D33" s="23" t="str">
        <f>IF(Eksplikatsioon!D35=0,"",Eksplikatsioon!D35)</f>
        <v>Kabinet/Büroo</v>
      </c>
      <c r="E33" s="54">
        <f>IF(Eksplikatsioon!F35=0,"",Eksplikatsioon!F35)</f>
        <v>7.1</v>
      </c>
      <c r="F33" s="23" t="str">
        <f>IF(Eksplikatsioon!H35=0,"",Eksplikatsioon!H35)</f>
        <v/>
      </c>
      <c r="G33" s="23" t="str">
        <f>IF(Eksplikatsioon!J35=0,"",Eksplikatsioon!J35)</f>
        <v>Ainukasutuses pind</v>
      </c>
      <c r="H33" s="23" t="str">
        <f>IF(Eksplikatsioon!K35=0,"",Eksplikatsioon!K35)</f>
        <v>Sotsiaalkindlustusamet</v>
      </c>
      <c r="I33" s="23" t="str">
        <f>IF(Eksplikatsioon!L35=0,"",Eksplikatsioon!L35)</f>
        <v>RIIA15TARTU_11</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01</v>
      </c>
      <c r="B34" s="56">
        <f>IF(Eksplikatsioon!B36=0,"",Eksplikatsioon!B36)</f>
        <v>112</v>
      </c>
      <c r="C34" s="23" t="str">
        <f>IF(Eksplikatsioon!C36=0,"",Eksplikatsioon!C36)</f>
        <v>ÜÜRITAV PIND</v>
      </c>
      <c r="D34" s="23" t="str">
        <f>IF(Eksplikatsioon!D36=0,"",Eksplikatsioon!D36)</f>
        <v>Tuulekoda</v>
      </c>
      <c r="E34" s="54">
        <f>IF(Eksplikatsioon!F36=0,"",Eksplikatsioon!F36)</f>
        <v>7.9</v>
      </c>
      <c r="F34" s="23" t="str">
        <f>IF(Eksplikatsioon!H36=0,"",Eksplikatsioon!H36)</f>
        <v>SKA 70%; RAM 12%; TAI 9%; TEHIK 8%; TTJA 1%</v>
      </c>
      <c r="G34" s="23" t="str">
        <f>IF(Eksplikatsioon!J36=0,"",Eksplikatsioon!J36)</f>
        <v>Ühiskasutuses muu pind (muu)</v>
      </c>
      <c r="H34" s="23" t="str">
        <f>IF(Eksplikatsioon!K36=0,"",Eksplikatsioon!K36)</f>
        <v/>
      </c>
      <c r="I34" s="23" t="str">
        <f>IF(Eksplikatsioon!L36=0,"",Eksplikatsioon!L36)</f>
        <v/>
      </c>
      <c r="J34" s="29">
        <f>IFERROR(IF($G34=Tabelid!$L$6,Eksplikatsioon!O36/SUM(Eksplikatsioon!$O36:'Eksplikatsioon'!$AG36),IF($G34=Tabelid!$L$4,IFERROR(SUMIFS($E:$E,$G:$G,Tabelid!$L$1,$C:$C,Tabelid!$J$4,$H:$H,J$2,$A:$A,$A34)/SUMIFS($E:$E,$G:$G,Tabelid!$L$1,$C:$C,Tabelid!$J$4,$A:$A,$A34),0),IF($G34=Tabelid!$L$5,IFERROR(SUMIFS($E:$E,$G:$G,Tabelid!$L$1,$C:$C,Tabelid!$J$4,$H:$H,J$2)/SUMIFS($E:$E,$G:$G,Tabelid!$L$1,$C:$C,Tabelid!$J$4),0),""))),"")</f>
        <v>0.7</v>
      </c>
      <c r="K34" s="29">
        <f>IFERROR(IF($G34=Tabelid!$L$6,Eksplikatsioon!P36/SUM(Eksplikatsioon!$O36:'Eksplikatsioon'!$AG36),IF($G34=Tabelid!$L$4,IFERROR(SUMIFS($E:$E,$G:$G,Tabelid!$L$1,$C:$C,Tabelid!$J$4,$H:$H,K$2,$A:$A,$A34)/SUMIFS($E:$E,$G:$G,Tabelid!$L$1,$C:$C,Tabelid!$J$4,$A:$A,$A34),0),IF($G34=Tabelid!$L$5,IFERROR(SUMIFS($E:$E,$G:$G,Tabelid!$L$1,$C:$C,Tabelid!$J$4,$H:$H,K$2)/SUMIFS($E:$E,$G:$G,Tabelid!$L$1,$C:$C,Tabelid!$J$4),0),""))),"")</f>
        <v>0.12</v>
      </c>
      <c r="L34" s="29">
        <f>IFERROR(IF($G34=Tabelid!$L$6,Eksplikatsioon!Q36/SUM(Eksplikatsioon!$O36:'Eksplikatsioon'!$AG36),IF($G34=Tabelid!$L$4,IFERROR(SUMIFS($E:$E,$G:$G,Tabelid!$L$1,$C:$C,Tabelid!$J$4,$H:$H,L$2,$A:$A,$A34)/SUMIFS($E:$E,$G:$G,Tabelid!$L$1,$C:$C,Tabelid!$J$4,$A:$A,$A34),0),IF($G34=Tabelid!$L$5,IFERROR(SUMIFS($E:$E,$G:$G,Tabelid!$L$1,$C:$C,Tabelid!$J$4,$H:$H,L$2)/SUMIFS($E:$E,$G:$G,Tabelid!$L$1,$C:$C,Tabelid!$J$4),0),""))),"")</f>
        <v>0.09</v>
      </c>
      <c r="M34" s="29">
        <f>IFERROR(IF($G34=Tabelid!$L$6,Eksplikatsioon!R36/SUM(Eksplikatsioon!$O36:'Eksplikatsioon'!$AG36),IF($G34=Tabelid!$L$4,IFERROR(SUMIFS($E:$E,$G:$G,Tabelid!$L$1,$C:$C,Tabelid!$J$4,$H:$H,M$2,$A:$A,$A34)/SUMIFS($E:$E,$G:$G,Tabelid!$L$1,$C:$C,Tabelid!$J$4,$A:$A,$A34),0),IF($G34=Tabelid!$L$5,IFERROR(SUMIFS($E:$E,$G:$G,Tabelid!$L$1,$C:$C,Tabelid!$J$4,$H:$H,M$2)/SUMIFS($E:$E,$G:$G,Tabelid!$L$1,$C:$C,Tabelid!$J$4),0),""))),"")</f>
        <v>0.01</v>
      </c>
      <c r="N34" s="29">
        <f>IFERROR(IF($G34=Tabelid!$L$6,Eksplikatsioon!S36/SUM(Eksplikatsioon!$O36:'Eksplikatsioon'!$AG36),IF($G34=Tabelid!$L$4,IFERROR(SUMIFS($E:$E,$G:$G,Tabelid!$L$1,$C:$C,Tabelid!$J$4,$H:$H,N$2,$A:$A,$A34)/SUMIFS($E:$E,$G:$G,Tabelid!$L$1,$C:$C,Tabelid!$J$4,$A:$A,$A34),0),IF($G34=Tabelid!$L$5,IFERROR(SUMIFS($E:$E,$G:$G,Tabelid!$L$1,$C:$C,Tabelid!$J$4,$H:$H,N$2)/SUMIFS($E:$E,$G:$G,Tabelid!$L$1,$C:$C,Tabelid!$J$4),0),""))),"")</f>
        <v>0.08</v>
      </c>
      <c r="O34" s="29">
        <f>IFERROR(IF($G34=Tabelid!$L$6,Eksplikatsioon!T36/SUM(Eksplikatsioon!$O36:'Eksplikatsioon'!$AG36),IF($G34=Tabelid!$L$4,IFERROR(SUMIFS($E:$E,$G:$G,Tabelid!$L$1,$C:$C,Tabelid!$J$4,$H:$H,O$2,$A:$A,$A34)/SUMIFS($E:$E,$G:$G,Tabelid!$L$1,$C:$C,Tabelid!$J$4,$A:$A,$A34),0),IF($G34=Tabelid!$L$5,IFERROR(SUMIFS($E:$E,$G:$G,Tabelid!$L$1,$C:$C,Tabelid!$J$4,$H:$H,O$2)/SUMIFS($E:$E,$G:$G,Tabelid!$L$1,$C:$C,Tabelid!$J$4),0),""))),"")</f>
        <v>0</v>
      </c>
      <c r="P34" s="29">
        <f>IFERROR(IF($G34=Tabelid!$L$6,Eksplikatsioon!U36/SUM(Eksplikatsioon!$O36:'Eksplikatsioon'!$AG36),IF($G34=Tabelid!$L$4,IFERROR(SUMIFS($E:$E,$G:$G,Tabelid!$L$1,$C:$C,Tabelid!$J$4,$H:$H,P$2,$A:$A,$A34)/SUMIFS($E:$E,$G:$G,Tabelid!$L$1,$C:$C,Tabelid!$J$4,$A:$A,$A34),0),IF($G34=Tabelid!$L$5,IFERROR(SUMIFS($E:$E,$G:$G,Tabelid!$L$1,$C:$C,Tabelid!$J$4,$H:$H,P$2)/SUMIFS($E:$E,$G:$G,Tabelid!$L$1,$C:$C,Tabelid!$J$4),0),""))),"")</f>
        <v>0</v>
      </c>
      <c r="Q34" s="29">
        <f>IFERROR(IF($G34=Tabelid!$L$6,Eksplikatsioon!V36/SUM(Eksplikatsioon!$O36:'Eksplikatsioon'!$AG36),IF($G34=Tabelid!$L$4,IFERROR(SUMIFS($E:$E,$G:$G,Tabelid!$L$1,$C:$C,Tabelid!$J$4,$H:$H,Q$2,$A:$A,$A34)/SUMIFS($E:$E,$G:$G,Tabelid!$L$1,$C:$C,Tabelid!$J$4,$A:$A,$A34),0),IF($G34=Tabelid!$L$5,IFERROR(SUMIFS($E:$E,$G:$G,Tabelid!$L$1,$C:$C,Tabelid!$J$4,$H:$H,Q$2)/SUMIFS($E:$E,$G:$G,Tabelid!$L$1,$C:$C,Tabelid!$J$4),0),""))),"")</f>
        <v>0</v>
      </c>
      <c r="R34" s="29">
        <f>IFERROR(IF($G34=Tabelid!$L$6,Eksplikatsioon!W36/SUM(Eksplikatsioon!$O36:'Eksplikatsioon'!$AG36),IF($G34=Tabelid!$L$4,IFERROR(SUMIFS($E:$E,$G:$G,Tabelid!$L$1,$C:$C,Tabelid!$J$4,$H:$H,R$2,$A:$A,$A34)/SUMIFS($E:$E,$G:$G,Tabelid!$L$1,$C:$C,Tabelid!$J$4,$A:$A,$A34),0),IF($G34=Tabelid!$L$5,IFERROR(SUMIFS($E:$E,$G:$G,Tabelid!$L$1,$C:$C,Tabelid!$J$4,$H:$H,R$2)/SUMIFS($E:$E,$G:$G,Tabelid!$L$1,$C:$C,Tabelid!$J$4),0),""))),"")</f>
        <v>0</v>
      </c>
      <c r="S34" s="29">
        <f>IFERROR(IF($G34=Tabelid!$L$6,Eksplikatsioon!X36/SUM(Eksplikatsioon!$O36:'Eksplikatsioon'!$AG36),IF($G34=Tabelid!$L$4,IFERROR(SUMIFS($E:$E,$G:$G,Tabelid!$L$1,$C:$C,Tabelid!$J$4,$H:$H,S$2,$A:$A,$A34)/SUMIFS($E:$E,$G:$G,Tabelid!$L$1,$C:$C,Tabelid!$J$4,$A:$A,$A34),0),IF($G34=Tabelid!$L$5,IFERROR(SUMIFS($E:$E,$G:$G,Tabelid!$L$1,$C:$C,Tabelid!$J$4,$H:$H,S$2)/SUMIFS($E:$E,$G:$G,Tabelid!$L$1,$C:$C,Tabelid!$J$4),0),""))),"")</f>
        <v>0</v>
      </c>
      <c r="T34" s="29">
        <f>IFERROR(IF($G34=Tabelid!$L$6,Eksplikatsioon!Y36/SUM(Eksplikatsioon!$O36:'Eksplikatsioon'!$AG36),IF($G34=Tabelid!$L$4,IFERROR(SUMIFS($E:$E,$G:$G,Tabelid!$L$1,$C:$C,Tabelid!$J$4,$H:$H,T$2,$A:$A,$A34)/SUMIFS($E:$E,$G:$G,Tabelid!$L$1,$C:$C,Tabelid!$J$4,$A:$A,$A34),0),IF($G34=Tabelid!$L$5,IFERROR(SUMIFS($E:$E,$G:$G,Tabelid!$L$1,$C:$C,Tabelid!$J$4,$H:$H,T$2)/SUMIFS($E:$E,$G:$G,Tabelid!$L$1,$C:$C,Tabelid!$J$4),0),""))),"")</f>
        <v>0</v>
      </c>
      <c r="U34" s="29">
        <f>IFERROR(IF($G34=Tabelid!$L$6,Eksplikatsioon!Z36/SUM(Eksplikatsioon!$O36:'Eksplikatsioon'!$AG36),IF($G34=Tabelid!$L$4,IFERROR(SUMIFS($E:$E,$G:$G,Tabelid!$L$1,$C:$C,Tabelid!$J$4,$H:$H,U$2,$A:$A,$A34)/SUMIFS($E:$E,$G:$G,Tabelid!$L$1,$C:$C,Tabelid!$J$4,$A:$A,$A34),0),IF($G34=Tabelid!$L$5,IFERROR(SUMIFS($E:$E,$G:$G,Tabelid!$L$1,$C:$C,Tabelid!$J$4,$H:$H,U$2)/SUMIFS($E:$E,$G:$G,Tabelid!$L$1,$C:$C,Tabelid!$J$4),0),""))),"")</f>
        <v>0</v>
      </c>
      <c r="V34" s="29">
        <f>IFERROR(IF($G34=Tabelid!$L$6,Eksplikatsioon!AA36/SUM(Eksplikatsioon!$O36:'Eksplikatsioon'!$AG36),IF($G34=Tabelid!$L$4,IFERROR(SUMIFS($E:$E,$G:$G,Tabelid!$L$1,$C:$C,Tabelid!$J$4,$H:$H,V$2,$A:$A,$A34)/SUMIFS($E:$E,$G:$G,Tabelid!$L$1,$C:$C,Tabelid!$J$4,$A:$A,$A34),0),IF($G34=Tabelid!$L$5,IFERROR(SUMIFS($E:$E,$G:$G,Tabelid!$L$1,$C:$C,Tabelid!$J$4,$H:$H,V$2)/SUMIFS($E:$E,$G:$G,Tabelid!$L$1,$C:$C,Tabelid!$J$4),0),""))),"")</f>
        <v>0</v>
      </c>
      <c r="W34" s="29">
        <f>IFERROR(IF($G34=Tabelid!$L$6,Eksplikatsioon!AB36/SUM(Eksplikatsioon!$O36:'Eksplikatsioon'!$AG36),IF($G34=Tabelid!$L$4,IFERROR(SUMIFS($E:$E,$G:$G,Tabelid!$L$1,$C:$C,Tabelid!$J$4,$H:$H,W$2,$A:$A,$A34)/SUMIFS($E:$E,$G:$G,Tabelid!$L$1,$C:$C,Tabelid!$J$4,$A:$A,$A34),0),IF($G34=Tabelid!$L$5,IFERROR(SUMIFS($E:$E,$G:$G,Tabelid!$L$1,$C:$C,Tabelid!$J$4,$H:$H,W$2)/SUMIFS($E:$E,$G:$G,Tabelid!$L$1,$C:$C,Tabelid!$J$4),0),""))),"")</f>
        <v>0</v>
      </c>
      <c r="X34" s="29">
        <f>IFERROR(IF($G34=Tabelid!$L$6,Eksplikatsioon!AC36/SUM(Eksplikatsioon!$O36:'Eksplikatsioon'!$AG36),IF($G34=Tabelid!$L$4,IFERROR(SUMIFS($E:$E,$G:$G,Tabelid!$L$1,$C:$C,Tabelid!$J$4,$H:$H,X$2,$A:$A,$A34)/SUMIFS($E:$E,$G:$G,Tabelid!$L$1,$C:$C,Tabelid!$J$4,$A:$A,$A34),0),IF($G34=Tabelid!$L$5,IFERROR(SUMIFS($E:$E,$G:$G,Tabelid!$L$1,$C:$C,Tabelid!$J$4,$H:$H,X$2)/SUMIFS($E:$E,$G:$G,Tabelid!$L$1,$C:$C,Tabelid!$J$4),0),""))),"")</f>
        <v>0</v>
      </c>
      <c r="Y34" s="29">
        <f>IFERROR(IF($G34=Tabelid!$L$6,Eksplikatsioon!AD36/SUM(Eksplikatsioon!$O36:'Eksplikatsioon'!$AG36),IF($G34=Tabelid!$L$4,IFERROR(SUMIFS($E:$E,$G:$G,Tabelid!$L$1,$C:$C,Tabelid!$J$4,$H:$H,Y$2,$A:$A,$A34)/SUMIFS($E:$E,$G:$G,Tabelid!$L$1,$C:$C,Tabelid!$J$4,$A:$A,$A34),0),IF($G34=Tabelid!$L$5,IFERROR(SUMIFS($E:$E,$G:$G,Tabelid!$L$1,$C:$C,Tabelid!$J$4,$H:$H,Y$2)/SUMIFS($E:$E,$G:$G,Tabelid!$L$1,$C:$C,Tabelid!$J$4),0),""))),"")</f>
        <v>0</v>
      </c>
      <c r="Z34" s="29">
        <f>IFERROR(IF($G34=Tabelid!$L$6,Eksplikatsioon!AE36/SUM(Eksplikatsioon!$O36:'Eksplikatsioon'!$AG36),IF($G34=Tabelid!$L$4,IFERROR(SUMIFS($E:$E,$G:$G,Tabelid!$L$1,$C:$C,Tabelid!$J$4,$H:$H,Z$2,$A:$A,$A34)/SUMIFS($E:$E,$G:$G,Tabelid!$L$1,$C:$C,Tabelid!$J$4,$A:$A,$A34),0),IF($G34=Tabelid!$L$5,IFERROR(SUMIFS($E:$E,$G:$G,Tabelid!$L$1,$C:$C,Tabelid!$J$4,$H:$H,Z$2)/SUMIFS($E:$E,$G:$G,Tabelid!$L$1,$C:$C,Tabelid!$J$4),0),""))),"")</f>
        <v>0</v>
      </c>
      <c r="AA34" s="29">
        <f>IFERROR(IF($G34=Tabelid!$L$6,Eksplikatsioon!AF36/SUM(Eksplikatsioon!$O36:'Eksplikatsioon'!$AG36),IF($G34=Tabelid!$L$4,IFERROR(SUMIFS($E:$E,$G:$G,Tabelid!$L$1,$C:$C,Tabelid!$J$4,$H:$H,AA$2,$A:$A,$A34)/SUMIFS($E:$E,$G:$G,Tabelid!$L$1,$C:$C,Tabelid!$J$4,$A:$A,$A34),0),IF($G34=Tabelid!$L$5,IFERROR(SUMIFS($E:$E,$G:$G,Tabelid!$L$1,$C:$C,Tabelid!$J$4,$H:$H,AA$2)/SUMIFS($E:$E,$G:$G,Tabelid!$L$1,$C:$C,Tabelid!$J$4),0),""))),"")</f>
        <v>0</v>
      </c>
      <c r="AB34" s="29">
        <f>IFERROR(IF($G34=Tabelid!$L$6,Eksplikatsioon!AG36/SUM(Eksplikatsioon!$O36:'Eksplikatsioon'!$AG36),IF($G34=Tabelid!$L$4,IFERROR(SUMIFS($E:$E,$G:$G,Tabelid!$L$1,$C:$C,Tabelid!$J$4,$H:$H,AB$2,$A:$A,$A34)/SUMIFS($E:$E,$G:$G,Tabelid!$L$1,$C:$C,Tabelid!$J$4,$A:$A,$A34),0),IF($G34=Tabelid!$L$5,IFERROR(SUMIFS($E:$E,$G:$G,Tabelid!$L$1,$C:$C,Tabelid!$J$4,$H:$H,AB$2)/SUMIFS($E:$E,$G:$G,Tabelid!$L$1,$C:$C,Tabelid!$J$4),0),""))),"")</f>
        <v>0</v>
      </c>
      <c r="AC34" s="29">
        <f>IFERROR(IF($G34=Tabelid!$L$6,$E34*J34,IFERROR($E34*J34/SUM($J34:$AB34)*(Eksplikatsioon!O36)/SUMPRODUCT($J34:$AB34,Eksplikatsioon!$O36:$AG36),"")),"")</f>
        <v>5.53</v>
      </c>
      <c r="AD34" s="29">
        <f>IFERROR(IF($G34=Tabelid!$L$6,$E34*K34,IFERROR($E34*K34/SUM($J34:$AB34)*(Eksplikatsioon!P36)/SUMPRODUCT($J34:$AB34,Eksplikatsioon!$O36:$AG36),"")),"")</f>
        <v>0.94799999999999995</v>
      </c>
      <c r="AE34" s="29">
        <f>IFERROR(IF($G34=Tabelid!$L$6,$E34*L34,IFERROR($E34*L34/SUM($J34:$AB34)*(Eksplikatsioon!Q36)/SUMPRODUCT($J34:$AB34,Eksplikatsioon!$O36:$AG36),"")),"")</f>
        <v>0.71099999999999997</v>
      </c>
      <c r="AF34" s="29">
        <f>IFERROR(IF($G34=Tabelid!$L$6,$E34*M34,IFERROR($E34*M34/SUM($J34:$AB34)*(Eksplikatsioon!R36)/SUMPRODUCT($J34:$AB34,Eksplikatsioon!$O36:$AG36),"")),"")</f>
        <v>7.9000000000000001E-2</v>
      </c>
      <c r="AG34" s="29">
        <f>IFERROR(IF($G34=Tabelid!$L$6,$E34*N34,IFERROR($E34*N34/SUM($J34:$AB34)*(Eksplikatsioon!S36)/SUMPRODUCT($J34:$AB34,Eksplikatsioon!$O36:$AG36),"")),"")</f>
        <v>0.63200000000000001</v>
      </c>
      <c r="AH34" s="29">
        <f>IFERROR(IF($G34=Tabelid!$L$6,$E34*O34,IFERROR($E34*O34/SUM($J34:$AB34)*(Eksplikatsioon!T36)/SUMPRODUCT($J34:$AB34,Eksplikatsioon!$O36:$AG36),"")),"")</f>
        <v>0</v>
      </c>
      <c r="AI34" s="29">
        <f>IFERROR(IF($G34=Tabelid!$L$6,$E34*P34,IFERROR($E34*P34/SUM($J34:$AB34)*(Eksplikatsioon!U36)/SUMPRODUCT($J34:$AB34,Eksplikatsioon!$O36:$AG36),"")),"")</f>
        <v>0</v>
      </c>
      <c r="AJ34" s="29">
        <f>IFERROR(IF($G34=Tabelid!$L$6,$E34*Q34,IFERROR($E34*Q34/SUM($J34:$AB34)*(Eksplikatsioon!V36)/SUMPRODUCT($J34:$AB34,Eksplikatsioon!$O36:$AG36),"")),"")</f>
        <v>0</v>
      </c>
      <c r="AK34" s="29">
        <f>IFERROR(IF($G34=Tabelid!$L$6,$E34*R34,IFERROR($E34*R34/SUM($J34:$AB34)*(Eksplikatsioon!W36)/SUMPRODUCT($J34:$AB34,Eksplikatsioon!$O36:$AG36),"")),"")</f>
        <v>0</v>
      </c>
      <c r="AL34" s="29">
        <f>IFERROR(IF($G34=Tabelid!$L$6,$E34*S34,IFERROR($E34*S34/SUM($J34:$AB34)*(Eksplikatsioon!X36)/SUMPRODUCT($J34:$AB34,Eksplikatsioon!$O36:$AG36),"")),"")</f>
        <v>0</v>
      </c>
      <c r="AM34" s="29">
        <f>IFERROR(IF($G34=Tabelid!$L$6,$E34*T34,IFERROR($E34*T34/SUM($J34:$AB34)*(Eksplikatsioon!Y36)/SUMPRODUCT($J34:$AB34,Eksplikatsioon!$O36:$AG36),"")),"")</f>
        <v>0</v>
      </c>
      <c r="AN34" s="29">
        <f>IFERROR(IF($G34=Tabelid!$L$6,$E34*U34,IFERROR($E34*U34/SUM($J34:$AB34)*(Eksplikatsioon!Z36)/SUMPRODUCT($J34:$AB34,Eksplikatsioon!$O36:$AG36),"")),"")</f>
        <v>0</v>
      </c>
      <c r="AO34" s="29">
        <f>IFERROR(IF($G34=Tabelid!$L$6,$E34*V34,IFERROR($E34*V34/SUM($J34:$AB34)*(Eksplikatsioon!AA36)/SUMPRODUCT($J34:$AB34,Eksplikatsioon!$O36:$AG36),"")),"")</f>
        <v>0</v>
      </c>
      <c r="AP34" s="29">
        <f>IFERROR(IF($G34=Tabelid!$L$6,$E34*W34,IFERROR($E34*W34/SUM($J34:$AB34)*(Eksplikatsioon!AB36)/SUMPRODUCT($J34:$AB34,Eksplikatsioon!$O36:$AG36),"")),"")</f>
        <v>0</v>
      </c>
      <c r="AQ34" s="29">
        <f>IFERROR(IF($G34=Tabelid!$L$6,$E34*X34,IFERROR($E34*X34/SUM($J34:$AB34)*(Eksplikatsioon!AC36)/SUMPRODUCT($J34:$AB34,Eksplikatsioon!$O36:$AG36),"")),"")</f>
        <v>0</v>
      </c>
      <c r="AR34" s="29">
        <f>IFERROR(IF($G34=Tabelid!$L$6,$E34*Y34,IFERROR($E34*Y34/SUM($J34:$AB34)*(Eksplikatsioon!AD36)/SUMPRODUCT($J34:$AB34,Eksplikatsioon!$O36:$AG36),"")),"")</f>
        <v>0</v>
      </c>
      <c r="AS34" s="29">
        <f>IFERROR(IF($G34=Tabelid!$L$6,$E34*Z34,IFERROR($E34*Z34/SUM($J34:$AB34)*(Eksplikatsioon!AE36)/SUMPRODUCT($J34:$AB34,Eksplikatsioon!$O36:$AG36),"")),"")</f>
        <v>0</v>
      </c>
      <c r="AT34" s="29">
        <f>IFERROR(IF($G34=Tabelid!$L$6,$E34*AA34,IFERROR($E34*AA34/SUM($J34:$AB34)*(Eksplikatsioon!AF36)/SUMPRODUCT($J34:$AB34,Eksplikatsioon!$O36:$AG36),"")),"")</f>
        <v>0</v>
      </c>
      <c r="AU34" s="29">
        <f>IFERROR(IF($G34=Tabelid!$L$6,$E34*AB34,IFERROR($E34*AB34/SUM($J34:$AB34)*(Eksplikatsioon!AG36)/SUMPRODUCT($J34:$AB34,Eksplikatsioon!$O36:$AG36),"")),"")</f>
        <v>0</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01</v>
      </c>
      <c r="B35" s="56">
        <f>IF(Eksplikatsioon!B37=0,"",Eksplikatsioon!B37)</f>
        <v>113</v>
      </c>
      <c r="C35" s="23" t="str">
        <f>IF(Eksplikatsioon!C37=0,"",Eksplikatsioon!C37)</f>
        <v>ÜÜRITAV PIND</v>
      </c>
      <c r="D35" s="23" t="str">
        <f>IF(Eksplikatsioon!D37=0,"",Eksplikatsioon!D37)</f>
        <v>Kabinet/Büroo</v>
      </c>
      <c r="E35" s="54">
        <f>IF(Eksplikatsioon!F37=0,"",Eksplikatsioon!F37)</f>
        <v>7.2</v>
      </c>
      <c r="F35" s="23" t="str">
        <f>IF(Eksplikatsioon!H37=0,"",Eksplikatsioon!H37)</f>
        <v/>
      </c>
      <c r="G35" s="23" t="str">
        <f>IF(Eksplikatsioon!J37=0,"",Eksplikatsioon!J37)</f>
        <v>Ainukasutuses pind</v>
      </c>
      <c r="H35" s="23" t="str">
        <f>IF(Eksplikatsioon!K37=0,"",Eksplikatsioon!K37)</f>
        <v>Sotsiaalkindlustusamet</v>
      </c>
      <c r="I35" s="23" t="str">
        <f>IF(Eksplikatsioon!L37=0,"",Eksplikatsioon!L37)</f>
        <v>RIIA15TARTU_11</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01</v>
      </c>
      <c r="B36" s="56">
        <f>IF(Eksplikatsioon!B38=0,"",Eksplikatsioon!B38)</f>
        <v>114</v>
      </c>
      <c r="C36" s="23" t="str">
        <f>IF(Eksplikatsioon!C38=0,"",Eksplikatsioon!C38)</f>
        <v>ÜÜRITAV PIND</v>
      </c>
      <c r="D36" s="23" t="str">
        <f>IF(Eksplikatsioon!D38=0,"",Eksplikatsioon!D38)</f>
        <v>Kabinet/Büroo</v>
      </c>
      <c r="E36" s="54">
        <f>IF(Eksplikatsioon!F38=0,"",Eksplikatsioon!F38)</f>
        <v>7.2</v>
      </c>
      <c r="F36" s="23" t="str">
        <f>IF(Eksplikatsioon!H38=0,"",Eksplikatsioon!H38)</f>
        <v/>
      </c>
      <c r="G36" s="23" t="str">
        <f>IF(Eksplikatsioon!J38=0,"",Eksplikatsioon!J38)</f>
        <v>Ainukasutuses pind</v>
      </c>
      <c r="H36" s="23" t="str">
        <f>IF(Eksplikatsioon!K38=0,"",Eksplikatsioon!K38)</f>
        <v>Sotsiaalkindlustusamet</v>
      </c>
      <c r="I36" s="23" t="str">
        <f>IF(Eksplikatsioon!L38=0,"",Eksplikatsioon!L38)</f>
        <v>RIIA15TARTU_11</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01</v>
      </c>
      <c r="B37" s="56">
        <f>IF(Eksplikatsioon!B39=0,"",Eksplikatsioon!B39)</f>
        <v>115</v>
      </c>
      <c r="C37" s="23" t="str">
        <f>IF(Eksplikatsioon!C39=0,"",Eksplikatsioon!C39)</f>
        <v>ÜÜRITAV PIND</v>
      </c>
      <c r="D37" s="23" t="str">
        <f>IF(Eksplikatsioon!D39=0,"",Eksplikatsioon!D39)</f>
        <v>Kabinet/Büroo</v>
      </c>
      <c r="E37" s="54">
        <f>IF(Eksplikatsioon!F39=0,"",Eksplikatsioon!F39)</f>
        <v>7.3</v>
      </c>
      <c r="F37" s="23" t="str">
        <f>IF(Eksplikatsioon!H39=0,"",Eksplikatsioon!H39)</f>
        <v/>
      </c>
      <c r="G37" s="23" t="str">
        <f>IF(Eksplikatsioon!J39=0,"",Eksplikatsioon!J39)</f>
        <v>Ainukasutuses pind</v>
      </c>
      <c r="H37" s="23" t="str">
        <f>IF(Eksplikatsioon!K39=0,"",Eksplikatsioon!K39)</f>
        <v>Sotsiaalkindlustusamet</v>
      </c>
      <c r="I37" s="23" t="str">
        <f>IF(Eksplikatsioon!L39=0,"",Eksplikatsioon!L39)</f>
        <v>RIIA15TARTU_11</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01</v>
      </c>
      <c r="B38" s="56">
        <f>IF(Eksplikatsioon!B40=0,"",Eksplikatsioon!B40)</f>
        <v>116</v>
      </c>
      <c r="C38" s="23" t="str">
        <f>IF(Eksplikatsioon!C40=0,"",Eksplikatsioon!C40)</f>
        <v>ÜÜRITAV PIND</v>
      </c>
      <c r="D38" s="23" t="str">
        <f>IF(Eksplikatsioon!D40=0,"",Eksplikatsioon!D40)</f>
        <v>Kabinet/Büroo</v>
      </c>
      <c r="E38" s="54">
        <f>IF(Eksplikatsioon!F40=0,"",Eksplikatsioon!F40)</f>
        <v>21.5</v>
      </c>
      <c r="F38" s="23" t="str">
        <f>IF(Eksplikatsioon!H40=0,"",Eksplikatsioon!H40)</f>
        <v/>
      </c>
      <c r="G38" s="23" t="str">
        <f>IF(Eksplikatsioon!J40=0,"",Eksplikatsioon!J40)</f>
        <v>Ainukasutuses pind</v>
      </c>
      <c r="H38" s="23" t="str">
        <f>IF(Eksplikatsioon!K40=0,"",Eksplikatsioon!K40)</f>
        <v>Sotsiaalkindlustusamet</v>
      </c>
      <c r="I38" s="23" t="str">
        <f>IF(Eksplikatsioon!L40=0,"",Eksplikatsioon!L40)</f>
        <v>RIIA15TARTU_11</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01</v>
      </c>
      <c r="B39" s="56">
        <f>IF(Eksplikatsioon!B41=0,"",Eksplikatsioon!B41)</f>
        <v>117</v>
      </c>
      <c r="C39" s="23" t="str">
        <f>IF(Eksplikatsioon!C41=0,"",Eksplikatsioon!C41)</f>
        <v>ÜÜRITAV PIND</v>
      </c>
      <c r="D39" s="23" t="str">
        <f>IF(Eksplikatsioon!D41=0,"",Eksplikatsioon!D41)</f>
        <v>Nõupidamise ruum</v>
      </c>
      <c r="E39" s="54">
        <f>IF(Eksplikatsioon!F41=0,"",Eksplikatsioon!F41)</f>
        <v>12.2</v>
      </c>
      <c r="F39" s="23" t="str">
        <f>IF(Eksplikatsioon!H41=0,"",Eksplikatsioon!H41)</f>
        <v/>
      </c>
      <c r="G39" s="23" t="str">
        <f>IF(Eksplikatsioon!J41=0,"",Eksplikatsioon!J41)</f>
        <v>Ainukasutuses pind</v>
      </c>
      <c r="H39" s="23" t="str">
        <f>IF(Eksplikatsioon!K41=0,"",Eksplikatsioon!K41)</f>
        <v>Sotsiaalkindlustusamet</v>
      </c>
      <c r="I39" s="23" t="str">
        <f>IF(Eksplikatsioon!L41=0,"",Eksplikatsioon!L41)</f>
        <v>RIIA15TARTU_11</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01</v>
      </c>
      <c r="B40" s="56">
        <f>IF(Eksplikatsioon!B42=0,"",Eksplikatsioon!B42)</f>
        <v>118</v>
      </c>
      <c r="C40" s="23" t="str">
        <f>IF(Eksplikatsioon!C42=0,"",Eksplikatsioon!C42)</f>
        <v>ÜÜRITAV PIND</v>
      </c>
      <c r="D40" s="23" t="str">
        <f>IF(Eksplikatsioon!D42=0,"",Eksplikatsioon!D42)</f>
        <v>Kabinet/Büroo</v>
      </c>
      <c r="E40" s="54">
        <f>IF(Eksplikatsioon!F42=0,"",Eksplikatsioon!F42)</f>
        <v>34.200000000000003</v>
      </c>
      <c r="F40" s="23" t="str">
        <f>IF(Eksplikatsioon!H42=0,"",Eksplikatsioon!H42)</f>
        <v/>
      </c>
      <c r="G40" s="23" t="str">
        <f>IF(Eksplikatsioon!J42=0,"",Eksplikatsioon!J42)</f>
        <v>Ainukasutuses pind</v>
      </c>
      <c r="H40" s="23" t="str">
        <f>IF(Eksplikatsioon!K42=0,"",Eksplikatsioon!K42)</f>
        <v>Sotsiaalkindlustusamet</v>
      </c>
      <c r="I40" s="23" t="str">
        <f>IF(Eksplikatsioon!L42=0,"",Eksplikatsioon!L42)</f>
        <v>RIIA15TARTU_11</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01</v>
      </c>
      <c r="B41" s="56">
        <f>IF(Eksplikatsioon!B43=0,"",Eksplikatsioon!B43)</f>
        <v>119</v>
      </c>
      <c r="C41" s="23" t="str">
        <f>IF(Eksplikatsioon!C43=0,"",Eksplikatsioon!C43)</f>
        <v>ÜÜRITAV PIND</v>
      </c>
      <c r="D41" s="23" t="str">
        <f>IF(Eksplikatsioon!D43=0,"",Eksplikatsioon!D43)</f>
        <v>Kabinet/Büroo</v>
      </c>
      <c r="E41" s="54">
        <f>IF(Eksplikatsioon!F43=0,"",Eksplikatsioon!F43)</f>
        <v>9.6999999999999993</v>
      </c>
      <c r="F41" s="23" t="str">
        <f>IF(Eksplikatsioon!H43=0,"",Eksplikatsioon!H43)</f>
        <v/>
      </c>
      <c r="G41" s="23" t="str">
        <f>IF(Eksplikatsioon!J43=0,"",Eksplikatsioon!J43)</f>
        <v>Ainukasutuses pind</v>
      </c>
      <c r="H41" s="23" t="str">
        <f>IF(Eksplikatsioon!K43=0,"",Eksplikatsioon!K43)</f>
        <v>Sotsiaalkindlustusamet</v>
      </c>
      <c r="I41" s="23" t="str">
        <f>IF(Eksplikatsioon!L43=0,"",Eksplikatsioon!L43)</f>
        <v>RIIA15TARTU_11</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01</v>
      </c>
      <c r="B42" s="56">
        <f>IF(Eksplikatsioon!B44=0,"",Eksplikatsioon!B44)</f>
        <v>120</v>
      </c>
      <c r="C42" s="23" t="str">
        <f>IF(Eksplikatsioon!C44=0,"",Eksplikatsioon!C44)</f>
        <v>ÜÜRITAV PIND</v>
      </c>
      <c r="D42" s="23" t="str">
        <f>IF(Eksplikatsioon!D44=0,"",Eksplikatsioon!D44)</f>
        <v>Kabinet/Büroo</v>
      </c>
      <c r="E42" s="54">
        <f>IF(Eksplikatsioon!F44=0,"",Eksplikatsioon!F44)</f>
        <v>7.6</v>
      </c>
      <c r="F42" s="23" t="str">
        <f>IF(Eksplikatsioon!H44=0,"",Eksplikatsioon!H44)</f>
        <v/>
      </c>
      <c r="G42" s="23" t="str">
        <f>IF(Eksplikatsioon!J44=0,"",Eksplikatsioon!J44)</f>
        <v>Ainukasutuses pind</v>
      </c>
      <c r="H42" s="23" t="str">
        <f>IF(Eksplikatsioon!K44=0,"",Eksplikatsioon!K44)</f>
        <v>Sotsiaalkindlustusamet</v>
      </c>
      <c r="I42" s="23" t="str">
        <f>IF(Eksplikatsioon!L44=0,"",Eksplikatsioon!L44)</f>
        <v>RIIA15TARTU_11</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01</v>
      </c>
      <c r="B43" s="56">
        <f>IF(Eksplikatsioon!B45=0,"",Eksplikatsioon!B45)</f>
        <v>121</v>
      </c>
      <c r="C43" s="23" t="str">
        <f>IF(Eksplikatsioon!C45=0,"",Eksplikatsioon!C45)</f>
        <v>ÜÜRITAV PIND</v>
      </c>
      <c r="D43" s="23" t="str">
        <f>IF(Eksplikatsioon!D45=0,"",Eksplikatsioon!D45)</f>
        <v>Kabinet/Büroo</v>
      </c>
      <c r="E43" s="54">
        <f>IF(Eksplikatsioon!F45=0,"",Eksplikatsioon!F45)</f>
        <v>32.9</v>
      </c>
      <c r="F43" s="23" t="str">
        <f>IF(Eksplikatsioon!H45=0,"",Eksplikatsioon!H45)</f>
        <v/>
      </c>
      <c r="G43" s="23" t="str">
        <f>IF(Eksplikatsioon!J45=0,"",Eksplikatsioon!J45)</f>
        <v>Ainukasutuses pind</v>
      </c>
      <c r="H43" s="23" t="str">
        <f>IF(Eksplikatsioon!K45=0,"",Eksplikatsioon!K45)</f>
        <v>Sotsiaalkindlustusamet</v>
      </c>
      <c r="I43" s="23" t="str">
        <f>IF(Eksplikatsioon!L45=0,"",Eksplikatsioon!L45)</f>
        <v>RIIA15TARTU_11</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01</v>
      </c>
      <c r="B44" s="56">
        <f>IF(Eksplikatsioon!B46=0,"",Eksplikatsioon!B46)</f>
        <v>122</v>
      </c>
      <c r="C44" s="23" t="str">
        <f>IF(Eksplikatsioon!C46=0,"",Eksplikatsioon!C46)</f>
        <v>ÜÜRITAV PIND</v>
      </c>
      <c r="D44" s="23" t="str">
        <f>IF(Eksplikatsioon!D46=0,"",Eksplikatsioon!D46)</f>
        <v>Koridor</v>
      </c>
      <c r="E44" s="54">
        <f>IF(Eksplikatsioon!F46=0,"",Eksplikatsioon!F46)</f>
        <v>12.4</v>
      </c>
      <c r="F44" s="23" t="str">
        <f>IF(Eksplikatsioon!H46=0,"",Eksplikatsioon!H46)</f>
        <v>SKA 70%; RAM 12%; TAI 9%; TEHIK 8%; TTJA 1%</v>
      </c>
      <c r="G44" s="23" t="str">
        <f>IF(Eksplikatsioon!J46=0,"",Eksplikatsioon!J46)</f>
        <v>Ühiskasutuses muu pind (muu)</v>
      </c>
      <c r="H44" s="23" t="str">
        <f>IF(Eksplikatsioon!K46=0,"",Eksplikatsioon!K46)</f>
        <v/>
      </c>
      <c r="I44" s="23" t="str">
        <f>IF(Eksplikatsioon!L46=0,"",Eksplikatsioon!L46)</f>
        <v/>
      </c>
      <c r="J44" s="29">
        <f>IFERROR(IF($G44=Tabelid!$L$6,Eksplikatsioon!O46/SUM(Eksplikatsioon!$O46:'Eksplikatsioon'!$AG46),IF($G44=Tabelid!$L$4,IFERROR(SUMIFS($E:$E,$G:$G,Tabelid!$L$1,$C:$C,Tabelid!$J$4,$H:$H,J$2,$A:$A,$A44)/SUMIFS($E:$E,$G:$G,Tabelid!$L$1,$C:$C,Tabelid!$J$4,$A:$A,$A44),0),IF($G44=Tabelid!$L$5,IFERROR(SUMIFS($E:$E,$G:$G,Tabelid!$L$1,$C:$C,Tabelid!$J$4,$H:$H,J$2)/SUMIFS($E:$E,$G:$G,Tabelid!$L$1,$C:$C,Tabelid!$J$4),0),""))),"")</f>
        <v>0.7</v>
      </c>
      <c r="K44" s="29">
        <f>IFERROR(IF($G44=Tabelid!$L$6,Eksplikatsioon!P46/SUM(Eksplikatsioon!$O46:'Eksplikatsioon'!$AG46),IF($G44=Tabelid!$L$4,IFERROR(SUMIFS($E:$E,$G:$G,Tabelid!$L$1,$C:$C,Tabelid!$J$4,$H:$H,K$2,$A:$A,$A44)/SUMIFS($E:$E,$G:$G,Tabelid!$L$1,$C:$C,Tabelid!$J$4,$A:$A,$A44),0),IF($G44=Tabelid!$L$5,IFERROR(SUMIFS($E:$E,$G:$G,Tabelid!$L$1,$C:$C,Tabelid!$J$4,$H:$H,K$2)/SUMIFS($E:$E,$G:$G,Tabelid!$L$1,$C:$C,Tabelid!$J$4),0),""))),"")</f>
        <v>0.12</v>
      </c>
      <c r="L44" s="29">
        <f>IFERROR(IF($G44=Tabelid!$L$6,Eksplikatsioon!Q46/SUM(Eksplikatsioon!$O46:'Eksplikatsioon'!$AG46),IF($G44=Tabelid!$L$4,IFERROR(SUMIFS($E:$E,$G:$G,Tabelid!$L$1,$C:$C,Tabelid!$J$4,$H:$H,L$2,$A:$A,$A44)/SUMIFS($E:$E,$G:$G,Tabelid!$L$1,$C:$C,Tabelid!$J$4,$A:$A,$A44),0),IF($G44=Tabelid!$L$5,IFERROR(SUMIFS($E:$E,$G:$G,Tabelid!$L$1,$C:$C,Tabelid!$J$4,$H:$H,L$2)/SUMIFS($E:$E,$G:$G,Tabelid!$L$1,$C:$C,Tabelid!$J$4),0),""))),"")</f>
        <v>0.09</v>
      </c>
      <c r="M44" s="29">
        <f>IFERROR(IF($G44=Tabelid!$L$6,Eksplikatsioon!R46/SUM(Eksplikatsioon!$O46:'Eksplikatsioon'!$AG46),IF($G44=Tabelid!$L$4,IFERROR(SUMIFS($E:$E,$G:$G,Tabelid!$L$1,$C:$C,Tabelid!$J$4,$H:$H,M$2,$A:$A,$A44)/SUMIFS($E:$E,$G:$G,Tabelid!$L$1,$C:$C,Tabelid!$J$4,$A:$A,$A44),0),IF($G44=Tabelid!$L$5,IFERROR(SUMIFS($E:$E,$G:$G,Tabelid!$L$1,$C:$C,Tabelid!$J$4,$H:$H,M$2)/SUMIFS($E:$E,$G:$G,Tabelid!$L$1,$C:$C,Tabelid!$J$4),0),""))),"")</f>
        <v>0.01</v>
      </c>
      <c r="N44" s="29">
        <f>IFERROR(IF($G44=Tabelid!$L$6,Eksplikatsioon!S46/SUM(Eksplikatsioon!$O46:'Eksplikatsioon'!$AG46),IF($G44=Tabelid!$L$4,IFERROR(SUMIFS($E:$E,$G:$G,Tabelid!$L$1,$C:$C,Tabelid!$J$4,$H:$H,N$2,$A:$A,$A44)/SUMIFS($E:$E,$G:$G,Tabelid!$L$1,$C:$C,Tabelid!$J$4,$A:$A,$A44),0),IF($G44=Tabelid!$L$5,IFERROR(SUMIFS($E:$E,$G:$G,Tabelid!$L$1,$C:$C,Tabelid!$J$4,$H:$H,N$2)/SUMIFS($E:$E,$G:$G,Tabelid!$L$1,$C:$C,Tabelid!$J$4),0),""))),"")</f>
        <v>0.08</v>
      </c>
      <c r="O44" s="29">
        <f>IFERROR(IF($G44=Tabelid!$L$6,Eksplikatsioon!T46/SUM(Eksplikatsioon!$O46:'Eksplikatsioon'!$AG46),IF($G44=Tabelid!$L$4,IFERROR(SUMIFS($E:$E,$G:$G,Tabelid!$L$1,$C:$C,Tabelid!$J$4,$H:$H,O$2,$A:$A,$A44)/SUMIFS($E:$E,$G:$G,Tabelid!$L$1,$C:$C,Tabelid!$J$4,$A:$A,$A44),0),IF($G44=Tabelid!$L$5,IFERROR(SUMIFS($E:$E,$G:$G,Tabelid!$L$1,$C:$C,Tabelid!$J$4,$H:$H,O$2)/SUMIFS($E:$E,$G:$G,Tabelid!$L$1,$C:$C,Tabelid!$J$4),0),""))),"")</f>
        <v>0</v>
      </c>
      <c r="P44" s="29">
        <f>IFERROR(IF($G44=Tabelid!$L$6,Eksplikatsioon!U46/SUM(Eksplikatsioon!$O46:'Eksplikatsioon'!$AG46),IF($G44=Tabelid!$L$4,IFERROR(SUMIFS($E:$E,$G:$G,Tabelid!$L$1,$C:$C,Tabelid!$J$4,$H:$H,P$2,$A:$A,$A44)/SUMIFS($E:$E,$G:$G,Tabelid!$L$1,$C:$C,Tabelid!$J$4,$A:$A,$A44),0),IF($G44=Tabelid!$L$5,IFERROR(SUMIFS($E:$E,$G:$G,Tabelid!$L$1,$C:$C,Tabelid!$J$4,$H:$H,P$2)/SUMIFS($E:$E,$G:$G,Tabelid!$L$1,$C:$C,Tabelid!$J$4),0),""))),"")</f>
        <v>0</v>
      </c>
      <c r="Q44" s="29">
        <f>IFERROR(IF($G44=Tabelid!$L$6,Eksplikatsioon!V46/SUM(Eksplikatsioon!$O46:'Eksplikatsioon'!$AG46),IF($G44=Tabelid!$L$4,IFERROR(SUMIFS($E:$E,$G:$G,Tabelid!$L$1,$C:$C,Tabelid!$J$4,$H:$H,Q$2,$A:$A,$A44)/SUMIFS($E:$E,$G:$G,Tabelid!$L$1,$C:$C,Tabelid!$J$4,$A:$A,$A44),0),IF($G44=Tabelid!$L$5,IFERROR(SUMIFS($E:$E,$G:$G,Tabelid!$L$1,$C:$C,Tabelid!$J$4,$H:$H,Q$2)/SUMIFS($E:$E,$G:$G,Tabelid!$L$1,$C:$C,Tabelid!$J$4),0),""))),"")</f>
        <v>0</v>
      </c>
      <c r="R44" s="29">
        <f>IFERROR(IF($G44=Tabelid!$L$6,Eksplikatsioon!W46/SUM(Eksplikatsioon!$O46:'Eksplikatsioon'!$AG46),IF($G44=Tabelid!$L$4,IFERROR(SUMIFS($E:$E,$G:$G,Tabelid!$L$1,$C:$C,Tabelid!$J$4,$H:$H,R$2,$A:$A,$A44)/SUMIFS($E:$E,$G:$G,Tabelid!$L$1,$C:$C,Tabelid!$J$4,$A:$A,$A44),0),IF($G44=Tabelid!$L$5,IFERROR(SUMIFS($E:$E,$G:$G,Tabelid!$L$1,$C:$C,Tabelid!$J$4,$H:$H,R$2)/SUMIFS($E:$E,$G:$G,Tabelid!$L$1,$C:$C,Tabelid!$J$4),0),""))),"")</f>
        <v>0</v>
      </c>
      <c r="S44" s="29">
        <f>IFERROR(IF($G44=Tabelid!$L$6,Eksplikatsioon!X46/SUM(Eksplikatsioon!$O46:'Eksplikatsioon'!$AG46),IF($G44=Tabelid!$L$4,IFERROR(SUMIFS($E:$E,$G:$G,Tabelid!$L$1,$C:$C,Tabelid!$J$4,$H:$H,S$2,$A:$A,$A44)/SUMIFS($E:$E,$G:$G,Tabelid!$L$1,$C:$C,Tabelid!$J$4,$A:$A,$A44),0),IF($G44=Tabelid!$L$5,IFERROR(SUMIFS($E:$E,$G:$G,Tabelid!$L$1,$C:$C,Tabelid!$J$4,$H:$H,S$2)/SUMIFS($E:$E,$G:$G,Tabelid!$L$1,$C:$C,Tabelid!$J$4),0),""))),"")</f>
        <v>0</v>
      </c>
      <c r="T44" s="29">
        <f>IFERROR(IF($G44=Tabelid!$L$6,Eksplikatsioon!Y46/SUM(Eksplikatsioon!$O46:'Eksplikatsioon'!$AG46),IF($G44=Tabelid!$L$4,IFERROR(SUMIFS($E:$E,$G:$G,Tabelid!$L$1,$C:$C,Tabelid!$J$4,$H:$H,T$2,$A:$A,$A44)/SUMIFS($E:$E,$G:$G,Tabelid!$L$1,$C:$C,Tabelid!$J$4,$A:$A,$A44),0),IF($G44=Tabelid!$L$5,IFERROR(SUMIFS($E:$E,$G:$G,Tabelid!$L$1,$C:$C,Tabelid!$J$4,$H:$H,T$2)/SUMIFS($E:$E,$G:$G,Tabelid!$L$1,$C:$C,Tabelid!$J$4),0),""))),"")</f>
        <v>0</v>
      </c>
      <c r="U44" s="29">
        <f>IFERROR(IF($G44=Tabelid!$L$6,Eksplikatsioon!Z46/SUM(Eksplikatsioon!$O46:'Eksplikatsioon'!$AG46),IF($G44=Tabelid!$L$4,IFERROR(SUMIFS($E:$E,$G:$G,Tabelid!$L$1,$C:$C,Tabelid!$J$4,$H:$H,U$2,$A:$A,$A44)/SUMIFS($E:$E,$G:$G,Tabelid!$L$1,$C:$C,Tabelid!$J$4,$A:$A,$A44),0),IF($G44=Tabelid!$L$5,IFERROR(SUMIFS($E:$E,$G:$G,Tabelid!$L$1,$C:$C,Tabelid!$J$4,$H:$H,U$2)/SUMIFS($E:$E,$G:$G,Tabelid!$L$1,$C:$C,Tabelid!$J$4),0),""))),"")</f>
        <v>0</v>
      </c>
      <c r="V44" s="29">
        <f>IFERROR(IF($G44=Tabelid!$L$6,Eksplikatsioon!AA46/SUM(Eksplikatsioon!$O46:'Eksplikatsioon'!$AG46),IF($G44=Tabelid!$L$4,IFERROR(SUMIFS($E:$E,$G:$G,Tabelid!$L$1,$C:$C,Tabelid!$J$4,$H:$H,V$2,$A:$A,$A44)/SUMIFS($E:$E,$G:$G,Tabelid!$L$1,$C:$C,Tabelid!$J$4,$A:$A,$A44),0),IF($G44=Tabelid!$L$5,IFERROR(SUMIFS($E:$E,$G:$G,Tabelid!$L$1,$C:$C,Tabelid!$J$4,$H:$H,V$2)/SUMIFS($E:$E,$G:$G,Tabelid!$L$1,$C:$C,Tabelid!$J$4),0),""))),"")</f>
        <v>0</v>
      </c>
      <c r="W44" s="29">
        <f>IFERROR(IF($G44=Tabelid!$L$6,Eksplikatsioon!AB46/SUM(Eksplikatsioon!$O46:'Eksplikatsioon'!$AG46),IF($G44=Tabelid!$L$4,IFERROR(SUMIFS($E:$E,$G:$G,Tabelid!$L$1,$C:$C,Tabelid!$J$4,$H:$H,W$2,$A:$A,$A44)/SUMIFS($E:$E,$G:$G,Tabelid!$L$1,$C:$C,Tabelid!$J$4,$A:$A,$A44),0),IF($G44=Tabelid!$L$5,IFERROR(SUMIFS($E:$E,$G:$G,Tabelid!$L$1,$C:$C,Tabelid!$J$4,$H:$H,W$2)/SUMIFS($E:$E,$G:$G,Tabelid!$L$1,$C:$C,Tabelid!$J$4),0),""))),"")</f>
        <v>0</v>
      </c>
      <c r="X44" s="29">
        <f>IFERROR(IF($G44=Tabelid!$L$6,Eksplikatsioon!AC46/SUM(Eksplikatsioon!$O46:'Eksplikatsioon'!$AG46),IF($G44=Tabelid!$L$4,IFERROR(SUMIFS($E:$E,$G:$G,Tabelid!$L$1,$C:$C,Tabelid!$J$4,$H:$H,X$2,$A:$A,$A44)/SUMIFS($E:$E,$G:$G,Tabelid!$L$1,$C:$C,Tabelid!$J$4,$A:$A,$A44),0),IF($G44=Tabelid!$L$5,IFERROR(SUMIFS($E:$E,$G:$G,Tabelid!$L$1,$C:$C,Tabelid!$J$4,$H:$H,X$2)/SUMIFS($E:$E,$G:$G,Tabelid!$L$1,$C:$C,Tabelid!$J$4),0),""))),"")</f>
        <v>0</v>
      </c>
      <c r="Y44" s="29">
        <f>IFERROR(IF($G44=Tabelid!$L$6,Eksplikatsioon!AD46/SUM(Eksplikatsioon!$O46:'Eksplikatsioon'!$AG46),IF($G44=Tabelid!$L$4,IFERROR(SUMIFS($E:$E,$G:$G,Tabelid!$L$1,$C:$C,Tabelid!$J$4,$H:$H,Y$2,$A:$A,$A44)/SUMIFS($E:$E,$G:$G,Tabelid!$L$1,$C:$C,Tabelid!$J$4,$A:$A,$A44),0),IF($G44=Tabelid!$L$5,IFERROR(SUMIFS($E:$E,$G:$G,Tabelid!$L$1,$C:$C,Tabelid!$J$4,$H:$H,Y$2)/SUMIFS($E:$E,$G:$G,Tabelid!$L$1,$C:$C,Tabelid!$J$4),0),""))),"")</f>
        <v>0</v>
      </c>
      <c r="Z44" s="29">
        <f>IFERROR(IF($G44=Tabelid!$L$6,Eksplikatsioon!AE46/SUM(Eksplikatsioon!$O46:'Eksplikatsioon'!$AG46),IF($G44=Tabelid!$L$4,IFERROR(SUMIFS($E:$E,$G:$G,Tabelid!$L$1,$C:$C,Tabelid!$J$4,$H:$H,Z$2,$A:$A,$A44)/SUMIFS($E:$E,$G:$G,Tabelid!$L$1,$C:$C,Tabelid!$J$4,$A:$A,$A44),0),IF($G44=Tabelid!$L$5,IFERROR(SUMIFS($E:$E,$G:$G,Tabelid!$L$1,$C:$C,Tabelid!$J$4,$H:$H,Z$2)/SUMIFS($E:$E,$G:$G,Tabelid!$L$1,$C:$C,Tabelid!$J$4),0),""))),"")</f>
        <v>0</v>
      </c>
      <c r="AA44" s="29">
        <f>IFERROR(IF($G44=Tabelid!$L$6,Eksplikatsioon!AF46/SUM(Eksplikatsioon!$O46:'Eksplikatsioon'!$AG46),IF($G44=Tabelid!$L$4,IFERROR(SUMIFS($E:$E,$G:$G,Tabelid!$L$1,$C:$C,Tabelid!$J$4,$H:$H,AA$2,$A:$A,$A44)/SUMIFS($E:$E,$G:$G,Tabelid!$L$1,$C:$C,Tabelid!$J$4,$A:$A,$A44),0),IF($G44=Tabelid!$L$5,IFERROR(SUMIFS($E:$E,$G:$G,Tabelid!$L$1,$C:$C,Tabelid!$J$4,$H:$H,AA$2)/SUMIFS($E:$E,$G:$G,Tabelid!$L$1,$C:$C,Tabelid!$J$4),0),""))),"")</f>
        <v>0</v>
      </c>
      <c r="AB44" s="29">
        <f>IFERROR(IF($G44=Tabelid!$L$6,Eksplikatsioon!AG46/SUM(Eksplikatsioon!$O46:'Eksplikatsioon'!$AG46),IF($G44=Tabelid!$L$4,IFERROR(SUMIFS($E:$E,$G:$G,Tabelid!$L$1,$C:$C,Tabelid!$J$4,$H:$H,AB$2,$A:$A,$A44)/SUMIFS($E:$E,$G:$G,Tabelid!$L$1,$C:$C,Tabelid!$J$4,$A:$A,$A44),0),IF($G44=Tabelid!$L$5,IFERROR(SUMIFS($E:$E,$G:$G,Tabelid!$L$1,$C:$C,Tabelid!$J$4,$H:$H,AB$2)/SUMIFS($E:$E,$G:$G,Tabelid!$L$1,$C:$C,Tabelid!$J$4),0),""))),"")</f>
        <v>0</v>
      </c>
      <c r="AC44" s="29">
        <f>IFERROR(IF($G44=Tabelid!$L$6,$E44*J44,IFERROR($E44*J44/SUM($J44:$AB44)*(Eksplikatsioon!O46)/SUMPRODUCT($J44:$AB44,Eksplikatsioon!$O46:$AG46),"")),"")</f>
        <v>8.68</v>
      </c>
      <c r="AD44" s="29">
        <f>IFERROR(IF($G44=Tabelid!$L$6,$E44*K44,IFERROR($E44*K44/SUM($J44:$AB44)*(Eksplikatsioon!P46)/SUMPRODUCT($J44:$AB44,Eksplikatsioon!$O46:$AG46),"")),"")</f>
        <v>1.488</v>
      </c>
      <c r="AE44" s="29">
        <f>IFERROR(IF($G44=Tabelid!$L$6,$E44*L44,IFERROR($E44*L44/SUM($J44:$AB44)*(Eksplikatsioon!Q46)/SUMPRODUCT($J44:$AB44,Eksplikatsioon!$O46:$AG46),"")),"")</f>
        <v>1.1159999999999999</v>
      </c>
      <c r="AF44" s="29">
        <f>IFERROR(IF($G44=Tabelid!$L$6,$E44*M44,IFERROR($E44*M44/SUM($J44:$AB44)*(Eksplikatsioon!R46)/SUMPRODUCT($J44:$AB44,Eksplikatsioon!$O46:$AG46),"")),"")</f>
        <v>0.12400000000000001</v>
      </c>
      <c r="AG44" s="29">
        <f>IFERROR(IF($G44=Tabelid!$L$6,$E44*N44,IFERROR($E44*N44/SUM($J44:$AB44)*(Eksplikatsioon!S46)/SUMPRODUCT($J44:$AB44,Eksplikatsioon!$O46:$AG46),"")),"")</f>
        <v>0.9920000000000001</v>
      </c>
      <c r="AH44" s="29">
        <f>IFERROR(IF($G44=Tabelid!$L$6,$E44*O44,IFERROR($E44*O44/SUM($J44:$AB44)*(Eksplikatsioon!T46)/SUMPRODUCT($J44:$AB44,Eksplikatsioon!$O46:$AG46),"")),"")</f>
        <v>0</v>
      </c>
      <c r="AI44" s="29">
        <f>IFERROR(IF($G44=Tabelid!$L$6,$E44*P44,IFERROR($E44*P44/SUM($J44:$AB44)*(Eksplikatsioon!U46)/SUMPRODUCT($J44:$AB44,Eksplikatsioon!$O46:$AG46),"")),"")</f>
        <v>0</v>
      </c>
      <c r="AJ44" s="29">
        <f>IFERROR(IF($G44=Tabelid!$L$6,$E44*Q44,IFERROR($E44*Q44/SUM($J44:$AB44)*(Eksplikatsioon!V46)/SUMPRODUCT($J44:$AB44,Eksplikatsioon!$O46:$AG46),"")),"")</f>
        <v>0</v>
      </c>
      <c r="AK44" s="29">
        <f>IFERROR(IF($G44=Tabelid!$L$6,$E44*R44,IFERROR($E44*R44/SUM($J44:$AB44)*(Eksplikatsioon!W46)/SUMPRODUCT($J44:$AB44,Eksplikatsioon!$O46:$AG46),"")),"")</f>
        <v>0</v>
      </c>
      <c r="AL44" s="29">
        <f>IFERROR(IF($G44=Tabelid!$L$6,$E44*S44,IFERROR($E44*S44/SUM($J44:$AB44)*(Eksplikatsioon!X46)/SUMPRODUCT($J44:$AB44,Eksplikatsioon!$O46:$AG46),"")),"")</f>
        <v>0</v>
      </c>
      <c r="AM44" s="29">
        <f>IFERROR(IF($G44=Tabelid!$L$6,$E44*T44,IFERROR($E44*T44/SUM($J44:$AB44)*(Eksplikatsioon!Y46)/SUMPRODUCT($J44:$AB44,Eksplikatsioon!$O46:$AG46),"")),"")</f>
        <v>0</v>
      </c>
      <c r="AN44" s="29">
        <f>IFERROR(IF($G44=Tabelid!$L$6,$E44*U44,IFERROR($E44*U44/SUM($J44:$AB44)*(Eksplikatsioon!Z46)/SUMPRODUCT($J44:$AB44,Eksplikatsioon!$O46:$AG46),"")),"")</f>
        <v>0</v>
      </c>
      <c r="AO44" s="29">
        <f>IFERROR(IF($G44=Tabelid!$L$6,$E44*V44,IFERROR($E44*V44/SUM($J44:$AB44)*(Eksplikatsioon!AA46)/SUMPRODUCT($J44:$AB44,Eksplikatsioon!$O46:$AG46),"")),"")</f>
        <v>0</v>
      </c>
      <c r="AP44" s="29">
        <f>IFERROR(IF($G44=Tabelid!$L$6,$E44*W44,IFERROR($E44*W44/SUM($J44:$AB44)*(Eksplikatsioon!AB46)/SUMPRODUCT($J44:$AB44,Eksplikatsioon!$O46:$AG46),"")),"")</f>
        <v>0</v>
      </c>
      <c r="AQ44" s="29">
        <f>IFERROR(IF($G44=Tabelid!$L$6,$E44*X44,IFERROR($E44*X44/SUM($J44:$AB44)*(Eksplikatsioon!AC46)/SUMPRODUCT($J44:$AB44,Eksplikatsioon!$O46:$AG46),"")),"")</f>
        <v>0</v>
      </c>
      <c r="AR44" s="29">
        <f>IFERROR(IF($G44=Tabelid!$L$6,$E44*Y44,IFERROR($E44*Y44/SUM($J44:$AB44)*(Eksplikatsioon!AD46)/SUMPRODUCT($J44:$AB44,Eksplikatsioon!$O46:$AG46),"")),"")</f>
        <v>0</v>
      </c>
      <c r="AS44" s="29">
        <f>IFERROR(IF($G44=Tabelid!$L$6,$E44*Z44,IFERROR($E44*Z44/SUM($J44:$AB44)*(Eksplikatsioon!AE46)/SUMPRODUCT($J44:$AB44,Eksplikatsioon!$O46:$AG46),"")),"")</f>
        <v>0</v>
      </c>
      <c r="AT44" s="29">
        <f>IFERROR(IF($G44=Tabelid!$L$6,$E44*AA44,IFERROR($E44*AA44/SUM($J44:$AB44)*(Eksplikatsioon!AF46)/SUMPRODUCT($J44:$AB44,Eksplikatsioon!$O46:$AG46),"")),"")</f>
        <v>0</v>
      </c>
      <c r="AU44" s="29">
        <f>IFERROR(IF($G44=Tabelid!$L$6,$E44*AB44,IFERROR($E44*AB44/SUM($J44:$AB44)*(Eksplikatsioon!AG46)/SUMPRODUCT($J44:$AB44,Eksplikatsioon!$O46:$AG46),"")),"")</f>
        <v>0</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01</v>
      </c>
      <c r="B45" s="56">
        <f>IF(Eksplikatsioon!B47=0,"",Eksplikatsioon!B47)</f>
        <v>123</v>
      </c>
      <c r="C45" s="23" t="str">
        <f>IF(Eksplikatsioon!C47=0,"",Eksplikatsioon!C47)</f>
        <v>ÜÜRITAV PIND</v>
      </c>
      <c r="D45" s="23" t="str">
        <f>IF(Eksplikatsioon!D47=0,"",Eksplikatsioon!D47)</f>
        <v>Kabinet/Büroo</v>
      </c>
      <c r="E45" s="54">
        <f>IF(Eksplikatsioon!F47=0,"",Eksplikatsioon!F47)</f>
        <v>24.6</v>
      </c>
      <c r="F45" s="23" t="str">
        <f>IF(Eksplikatsioon!H47=0,"",Eksplikatsioon!H47)</f>
        <v/>
      </c>
      <c r="G45" s="23" t="str">
        <f>IF(Eksplikatsioon!J47=0,"",Eksplikatsioon!J47)</f>
        <v>Ainukasutuses pind</v>
      </c>
      <c r="H45" s="23" t="str">
        <f>IF(Eksplikatsioon!K47=0,"",Eksplikatsioon!K47)</f>
        <v>Sotsiaalkindlustusamet</v>
      </c>
      <c r="I45" s="23" t="str">
        <f>IF(Eksplikatsioon!L47=0,"",Eksplikatsioon!L47)</f>
        <v>RIIA15TARTU_11</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01</v>
      </c>
      <c r="B46" s="56">
        <f>IF(Eksplikatsioon!B48=0,"",Eksplikatsioon!B48)</f>
        <v>124</v>
      </c>
      <c r="C46" s="23" t="str">
        <f>IF(Eksplikatsioon!C48=0,"",Eksplikatsioon!C48)</f>
        <v>ÜÜRITAV PIND</v>
      </c>
      <c r="D46" s="23" t="str">
        <f>IF(Eksplikatsioon!D48=0,"",Eksplikatsioon!D48)</f>
        <v>Kabinet/Büroo</v>
      </c>
      <c r="E46" s="54">
        <f>IF(Eksplikatsioon!F48=0,"",Eksplikatsioon!F48)</f>
        <v>6.2</v>
      </c>
      <c r="F46" s="23" t="str">
        <f>IF(Eksplikatsioon!H48=0,"",Eksplikatsioon!H48)</f>
        <v/>
      </c>
      <c r="G46" s="23" t="str">
        <f>IF(Eksplikatsioon!J48=0,"",Eksplikatsioon!J48)</f>
        <v>Ainukasutuses pind</v>
      </c>
      <c r="H46" s="23" t="str">
        <f>IF(Eksplikatsioon!K48=0,"",Eksplikatsioon!K48)</f>
        <v>Sotsiaalkindlustusamet</v>
      </c>
      <c r="I46" s="23" t="str">
        <f>IF(Eksplikatsioon!L48=0,"",Eksplikatsioon!L48)</f>
        <v>RIIA15TARTU_11</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01</v>
      </c>
      <c r="B47" s="56" t="str">
        <f>IF(Eksplikatsioon!B49=0,"",Eksplikatsioon!B49)</f>
        <v>124a</v>
      </c>
      <c r="C47" s="23" t="str">
        <f>IF(Eksplikatsioon!C49=0,"",Eksplikatsioon!C49)</f>
        <v>VERTIKAALSETE ÜHENDUSTEEDE PIND</v>
      </c>
      <c r="D47" s="23" t="str">
        <f>IF(Eksplikatsioon!D49=0,"",Eksplikatsioon!D49)</f>
        <v>Šaht</v>
      </c>
      <c r="E47" s="54">
        <f>IF(Eksplikatsioon!F49=0,"",Eksplikatsioon!F49)</f>
        <v>1.7</v>
      </c>
      <c r="F47" s="23" t="str">
        <f>IF(Eksplikatsioon!H49=0,"",Eksplikatsioon!H49)</f>
        <v/>
      </c>
      <c r="G47" s="23" t="str">
        <f>IF(Eksplikatsioon!J49=0,"",Eksplikatsioon!J49)</f>
        <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01</v>
      </c>
      <c r="B48" s="56" t="str">
        <f>IF(Eksplikatsioon!B50=0,"",Eksplikatsioon!B50)</f>
        <v>125</v>
      </c>
      <c r="C48" s="23" t="str">
        <f>IF(Eksplikatsioon!C50=0,"",Eksplikatsioon!C50)</f>
        <v>VERTIKAALSETE ÜHENDUSTEEDE PIND</v>
      </c>
      <c r="D48" s="23" t="str">
        <f>IF(Eksplikatsioon!D50=0,"",Eksplikatsioon!D50)</f>
        <v>Trepp/Trepikoda</v>
      </c>
      <c r="E48" s="54">
        <f>IF(Eksplikatsioon!F50=0,"",Eksplikatsioon!F50)</f>
        <v>15.4</v>
      </c>
      <c r="F48" s="23" t="str">
        <f>IF(Eksplikatsioon!H50=0,"",Eksplikatsioon!H50)</f>
        <v/>
      </c>
      <c r="G48" s="23" t="str">
        <f>IF(Eksplikatsioon!J50=0,"",Eksplikatsioon!J50)</f>
        <v/>
      </c>
      <c r="H48" s="23" t="str">
        <f>IF(Eksplikatsioon!K50=0,"",Eksplikatsioon!K50)</f>
        <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02</v>
      </c>
      <c r="B49" s="56" t="str">
        <f>IF(Eksplikatsioon!B51=0,"",Eksplikatsioon!B51)</f>
        <v>201</v>
      </c>
      <c r="C49" s="23" t="str">
        <f>IF(Eksplikatsioon!C51=0,"",Eksplikatsioon!C51)</f>
        <v>VERTIKAALSETE ÜHENDUSTEEDE PIND</v>
      </c>
      <c r="D49" s="23" t="str">
        <f>IF(Eksplikatsioon!D51=0,"",Eksplikatsioon!D51)</f>
        <v>Trepp/Trepikoda</v>
      </c>
      <c r="E49" s="54">
        <f>IF(Eksplikatsioon!F51=0,"",Eksplikatsioon!F51)</f>
        <v>28.2</v>
      </c>
      <c r="F49" s="23" t="str">
        <f>IF(Eksplikatsioon!H51=0,"",Eksplikatsioon!H51)</f>
        <v/>
      </c>
      <c r="G49" s="23" t="str">
        <f>IF(Eksplikatsioon!J51=0,"",Eksplikatsioon!J51)</f>
        <v/>
      </c>
      <c r="H49" s="23" t="str">
        <f>IF(Eksplikatsioon!K51=0,"",Eksplikatsioon!K51)</f>
        <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02</v>
      </c>
      <c r="B50" s="56">
        <f>IF(Eksplikatsioon!B52=0,"",Eksplikatsioon!B52)</f>
        <v>202</v>
      </c>
      <c r="C50" s="23" t="str">
        <f>IF(Eksplikatsioon!C52=0,"",Eksplikatsioon!C52)</f>
        <v>ÜÜRITAV PIND</v>
      </c>
      <c r="D50" s="23" t="str">
        <f>IF(Eksplikatsioon!D52=0,"",Eksplikatsioon!D52)</f>
        <v>Koridor</v>
      </c>
      <c r="E50" s="54">
        <f>IF(Eksplikatsioon!F52=0,"",Eksplikatsioon!F52)</f>
        <v>20.399999999999999</v>
      </c>
      <c r="F50" s="23" t="str">
        <f>IF(Eksplikatsioon!H52=0,"",Eksplikatsioon!H52)</f>
        <v/>
      </c>
      <c r="G50" s="23" t="str">
        <f>IF(Eksplikatsioon!J52=0,"",Eksplikatsioon!J52)</f>
        <v>Ainukasutuses pind</v>
      </c>
      <c r="H50" s="23" t="str">
        <f>IF(Eksplikatsioon!K52=0,"",Eksplikatsioon!K52)</f>
        <v>Sotsiaalkindlustusamet</v>
      </c>
      <c r="I50" s="23" t="str">
        <f>IF(Eksplikatsioon!L52=0,"",Eksplikatsioon!L52)</f>
        <v>RIIA15TARTU_11</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02</v>
      </c>
      <c r="B51" s="56">
        <f>IF(Eksplikatsioon!B53=0,"",Eksplikatsioon!B53)</f>
        <v>203</v>
      </c>
      <c r="C51" s="23" t="str">
        <f>IF(Eksplikatsioon!C53=0,"",Eksplikatsioon!C53)</f>
        <v>ÜÜRITAV PIND</v>
      </c>
      <c r="D51" s="23" t="str">
        <f>IF(Eksplikatsioon!D53=0,"",Eksplikatsioon!D53)</f>
        <v>WC</v>
      </c>
      <c r="E51" s="54">
        <f>IF(Eksplikatsioon!F53=0,"",Eksplikatsioon!F53)</f>
        <v>2.6</v>
      </c>
      <c r="F51" s="23" t="str">
        <f>IF(Eksplikatsioon!H53=0,"",Eksplikatsioon!H53)</f>
        <v/>
      </c>
      <c r="G51" s="23" t="str">
        <f>IF(Eksplikatsioon!J53=0,"",Eksplikatsioon!J53)</f>
        <v>Ainukasutuses pind</v>
      </c>
      <c r="H51" s="23" t="str">
        <f>IF(Eksplikatsioon!K53=0,"",Eksplikatsioon!K53)</f>
        <v>Sotsiaalkindlustusamet</v>
      </c>
      <c r="I51" s="23" t="str">
        <f>IF(Eksplikatsioon!L53=0,"",Eksplikatsioon!L53)</f>
        <v>RIIA15TARTU_11</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02</v>
      </c>
      <c r="B52" s="56">
        <f>IF(Eksplikatsioon!B54=0,"",Eksplikatsioon!B54)</f>
        <v>204</v>
      </c>
      <c r="C52" s="23" t="str">
        <f>IF(Eksplikatsioon!C54=0,"",Eksplikatsioon!C54)</f>
        <v>ÜÜRITAV PIND</v>
      </c>
      <c r="D52" s="23" t="str">
        <f>IF(Eksplikatsioon!D54=0,"",Eksplikatsioon!D54)</f>
        <v>WC</v>
      </c>
      <c r="E52" s="54">
        <f>IF(Eksplikatsioon!F54=0,"",Eksplikatsioon!F54)</f>
        <v>3</v>
      </c>
      <c r="F52" s="23" t="str">
        <f>IF(Eksplikatsioon!H54=0,"",Eksplikatsioon!H54)</f>
        <v/>
      </c>
      <c r="G52" s="23" t="str">
        <f>IF(Eksplikatsioon!J54=0,"",Eksplikatsioon!J54)</f>
        <v>Ainukasutuses pind</v>
      </c>
      <c r="H52" s="23" t="str">
        <f>IF(Eksplikatsioon!K54=0,"",Eksplikatsioon!K54)</f>
        <v>Sotsiaalkindlustusamet</v>
      </c>
      <c r="I52" s="23" t="str">
        <f>IF(Eksplikatsioon!L54=0,"",Eksplikatsioon!L54)</f>
        <v>RIIA15TARTU_11</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02</v>
      </c>
      <c r="B53" s="56">
        <f>IF(Eksplikatsioon!B55=0,"",Eksplikatsioon!B55)</f>
        <v>205</v>
      </c>
      <c r="C53" s="23" t="str">
        <f>IF(Eksplikatsioon!C55=0,"",Eksplikatsioon!C55)</f>
        <v>ÜÜRITAV PIND</v>
      </c>
      <c r="D53" s="23" t="str">
        <f>IF(Eksplikatsioon!D55=0,"",Eksplikatsioon!D55)</f>
        <v>Kööginurk/Köök</v>
      </c>
      <c r="E53" s="54">
        <f>IF(Eksplikatsioon!F55=0,"",Eksplikatsioon!F55)</f>
        <v>16.899999999999999</v>
      </c>
      <c r="F53" s="23" t="str">
        <f>IF(Eksplikatsioon!H55=0,"",Eksplikatsioon!H55)</f>
        <v/>
      </c>
      <c r="G53" s="23" t="str">
        <f>IF(Eksplikatsioon!J55=0,"",Eksplikatsioon!J55)</f>
        <v>Ainukasutuses pind</v>
      </c>
      <c r="H53" s="23" t="str">
        <f>IF(Eksplikatsioon!K55=0,"",Eksplikatsioon!K55)</f>
        <v>Sotsiaalkindlustusamet</v>
      </c>
      <c r="I53" s="23" t="str">
        <f>IF(Eksplikatsioon!L55=0,"",Eksplikatsioon!L55)</f>
        <v>RIIA15TARTU_11</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02</v>
      </c>
      <c r="B54" s="56" t="str">
        <f>IF(Eksplikatsioon!B56=0,"",Eksplikatsioon!B56)</f>
        <v>206</v>
      </c>
      <c r="C54" s="23" t="str">
        <f>IF(Eksplikatsioon!C56=0,"",Eksplikatsioon!C56)</f>
        <v>ÜÜRITAV PIND</v>
      </c>
      <c r="D54" s="23" t="str">
        <f>IF(Eksplikatsioon!D56=0,"",Eksplikatsioon!D56)</f>
        <v>Kabinet/Büroo</v>
      </c>
      <c r="E54" s="54">
        <f>IF(Eksplikatsioon!F56=0,"",Eksplikatsioon!F56)</f>
        <v>94.3</v>
      </c>
      <c r="F54" s="23" t="str">
        <f>IF(Eksplikatsioon!H56=0,"",Eksplikatsioon!H56)</f>
        <v/>
      </c>
      <c r="G54" s="23" t="str">
        <f>IF(Eksplikatsioon!J56=0,"",Eksplikatsioon!J56)</f>
        <v>Ainukasutuses pind</v>
      </c>
      <c r="H54" s="23" t="str">
        <f>IF(Eksplikatsioon!K56=0,"",Eksplikatsioon!K56)</f>
        <v>Sotsiaalkindlustusamet</v>
      </c>
      <c r="I54" s="23" t="str">
        <f>IF(Eksplikatsioon!L56=0,"",Eksplikatsioon!L56)</f>
        <v>RIIA15TARTU_11</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02</v>
      </c>
      <c r="B55" s="56" t="str">
        <f>IF(Eksplikatsioon!B57=0,"",Eksplikatsioon!B57)</f>
        <v>207</v>
      </c>
      <c r="C55" s="23" t="str">
        <f>IF(Eksplikatsioon!C57=0,"",Eksplikatsioon!C57)</f>
        <v>ÜÜRITAV PIND</v>
      </c>
      <c r="D55" s="23" t="str">
        <f>IF(Eksplikatsioon!D57=0,"",Eksplikatsioon!D57)</f>
        <v>Kabinet/Büroo</v>
      </c>
      <c r="E55" s="54">
        <f>IF(Eksplikatsioon!F57=0,"",Eksplikatsioon!F57)</f>
        <v>111.1</v>
      </c>
      <c r="F55" s="23" t="str">
        <f>IF(Eksplikatsioon!H57=0,"",Eksplikatsioon!H57)</f>
        <v/>
      </c>
      <c r="G55" s="23" t="str">
        <f>IF(Eksplikatsioon!J57=0,"",Eksplikatsioon!J57)</f>
        <v>Ainukasutuses pind</v>
      </c>
      <c r="H55" s="23" t="str">
        <f>IF(Eksplikatsioon!K57=0,"",Eksplikatsioon!K57)</f>
        <v>Sotsiaalkindlustusamet</v>
      </c>
      <c r="I55" s="23" t="str">
        <f>IF(Eksplikatsioon!L57=0,"",Eksplikatsioon!L57)</f>
        <v>RIIA15TARTU_11</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02</v>
      </c>
      <c r="B56" s="56">
        <f>IF(Eksplikatsioon!B58=0,"",Eksplikatsioon!B58)</f>
        <v>208</v>
      </c>
      <c r="C56" s="23" t="str">
        <f>IF(Eksplikatsioon!C58=0,"",Eksplikatsioon!C58)</f>
        <v>ÜÜRITAV PIND</v>
      </c>
      <c r="D56" s="23" t="str">
        <f>IF(Eksplikatsioon!D58=0,"",Eksplikatsioon!D58)</f>
        <v>Kabinet/Büroo</v>
      </c>
      <c r="E56" s="54">
        <f>IF(Eksplikatsioon!F58=0,"",Eksplikatsioon!F58)</f>
        <v>5</v>
      </c>
      <c r="F56" s="23" t="str">
        <f>IF(Eksplikatsioon!H58=0,"",Eksplikatsioon!H58)</f>
        <v/>
      </c>
      <c r="G56" s="23" t="str">
        <f>IF(Eksplikatsioon!J58=0,"",Eksplikatsioon!J58)</f>
        <v>Ainukasutuses pind</v>
      </c>
      <c r="H56" s="23" t="str">
        <f>IF(Eksplikatsioon!K58=0,"",Eksplikatsioon!K58)</f>
        <v>Sotsiaalkindlustusamet</v>
      </c>
      <c r="I56" s="23" t="str">
        <f>IF(Eksplikatsioon!L58=0,"",Eksplikatsioon!L58)</f>
        <v>RIIA15TARTU_11</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02</v>
      </c>
      <c r="B57" s="56">
        <f>IF(Eksplikatsioon!B59=0,"",Eksplikatsioon!B59)</f>
        <v>209</v>
      </c>
      <c r="C57" s="23" t="str">
        <f>IF(Eksplikatsioon!C59=0,"",Eksplikatsioon!C59)</f>
        <v>ÜÜRITAV PIND</v>
      </c>
      <c r="D57" s="23" t="str">
        <f>IF(Eksplikatsioon!D59=0,"",Eksplikatsioon!D59)</f>
        <v>Eriotstarbeline ruum</v>
      </c>
      <c r="E57" s="54">
        <f>IF(Eksplikatsioon!F59=0,"",Eksplikatsioon!F59)</f>
        <v>14</v>
      </c>
      <c r="F57" s="23" t="str">
        <f>IF(Eksplikatsioon!H59=0,"",Eksplikatsioon!H59)</f>
        <v/>
      </c>
      <c r="G57" s="23" t="str">
        <f>IF(Eksplikatsioon!J59=0,"",Eksplikatsioon!J59)</f>
        <v>Ainukasutuses pind</v>
      </c>
      <c r="H57" s="23" t="str">
        <f>IF(Eksplikatsioon!K59=0,"",Eksplikatsioon!K59)</f>
        <v>Sotsiaalkindlustusamet</v>
      </c>
      <c r="I57" s="23" t="str">
        <f>IF(Eksplikatsioon!L59=0,"",Eksplikatsioon!L59)</f>
        <v>RIIA15TARTU_11</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02</v>
      </c>
      <c r="B58" s="56">
        <f>IF(Eksplikatsioon!B60=0,"",Eksplikatsioon!B60)</f>
        <v>210</v>
      </c>
      <c r="C58" s="23" t="str">
        <f>IF(Eksplikatsioon!C60=0,"",Eksplikatsioon!C60)</f>
        <v>ÜÜRITAV PIND</v>
      </c>
      <c r="D58" s="23" t="str">
        <f>IF(Eksplikatsioon!D60=0,"",Eksplikatsioon!D60)</f>
        <v>Nõupidamise ruum</v>
      </c>
      <c r="E58" s="54">
        <f>IF(Eksplikatsioon!F60=0,"",Eksplikatsioon!F60)</f>
        <v>14</v>
      </c>
      <c r="F58" s="23" t="str">
        <f>IF(Eksplikatsioon!H60=0,"",Eksplikatsioon!H60)</f>
        <v/>
      </c>
      <c r="G58" s="23" t="str">
        <f>IF(Eksplikatsioon!J60=0,"",Eksplikatsioon!J60)</f>
        <v>Ainukasutuses pind</v>
      </c>
      <c r="H58" s="23" t="str">
        <f>IF(Eksplikatsioon!K60=0,"",Eksplikatsioon!K60)</f>
        <v>Sotsiaalkindlustusamet</v>
      </c>
      <c r="I58" s="23" t="str">
        <f>IF(Eksplikatsioon!L60=0,"",Eksplikatsioon!L60)</f>
        <v>RIIA15TARTU_11</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02</v>
      </c>
      <c r="B59" s="56">
        <f>IF(Eksplikatsioon!B61=0,"",Eksplikatsioon!B61)</f>
        <v>211</v>
      </c>
      <c r="C59" s="23" t="str">
        <f>IF(Eksplikatsioon!C61=0,"",Eksplikatsioon!C61)</f>
        <v>ÜÜRITAV PIND</v>
      </c>
      <c r="D59" s="23" t="str">
        <f>IF(Eksplikatsioon!D61=0,"",Eksplikatsioon!D61)</f>
        <v>Nõupidamise ruum</v>
      </c>
      <c r="E59" s="54">
        <f>IF(Eksplikatsioon!F61=0,"",Eksplikatsioon!F61)</f>
        <v>14.4</v>
      </c>
      <c r="F59" s="23" t="str">
        <f>IF(Eksplikatsioon!H61=0,"",Eksplikatsioon!H61)</f>
        <v/>
      </c>
      <c r="G59" s="23" t="str">
        <f>IF(Eksplikatsioon!J61=0,"",Eksplikatsioon!J61)</f>
        <v>Ainukasutuses pind</v>
      </c>
      <c r="H59" s="23" t="str">
        <f>IF(Eksplikatsioon!K61=0,"",Eksplikatsioon!K61)</f>
        <v>Sotsiaalkindlustusamet</v>
      </c>
      <c r="I59" s="23" t="str">
        <f>IF(Eksplikatsioon!L61=0,"",Eksplikatsioon!L61)</f>
        <v>RIIA15TARTU_11</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02</v>
      </c>
      <c r="B60" s="56">
        <f>IF(Eksplikatsioon!B62=0,"",Eksplikatsioon!B62)</f>
        <v>212</v>
      </c>
      <c r="C60" s="23" t="str">
        <f>IF(Eksplikatsioon!C62=0,"",Eksplikatsioon!C62)</f>
        <v>ÜÜRITAV PIND</v>
      </c>
      <c r="D60" s="23" t="str">
        <f>IF(Eksplikatsioon!D62=0,"",Eksplikatsioon!D62)</f>
        <v>Kabinet/Büroo</v>
      </c>
      <c r="E60" s="54">
        <f>IF(Eksplikatsioon!F62=0,"",Eksplikatsioon!F62)</f>
        <v>4.9000000000000004</v>
      </c>
      <c r="F60" s="23" t="str">
        <f>IF(Eksplikatsioon!H62=0,"",Eksplikatsioon!H62)</f>
        <v/>
      </c>
      <c r="G60" s="23" t="str">
        <f>IF(Eksplikatsioon!J62=0,"",Eksplikatsioon!J62)</f>
        <v>Ainukasutuses pind</v>
      </c>
      <c r="H60" s="23" t="str">
        <f>IF(Eksplikatsioon!K62=0,"",Eksplikatsioon!K62)</f>
        <v>Sotsiaalkindlustusamet</v>
      </c>
      <c r="I60" s="23" t="str">
        <f>IF(Eksplikatsioon!L62=0,"",Eksplikatsioon!L62)</f>
        <v>RIIA15TARTU_11</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02</v>
      </c>
      <c r="B61" s="56">
        <f>IF(Eksplikatsioon!B63=0,"",Eksplikatsioon!B63)</f>
        <v>213</v>
      </c>
      <c r="C61" s="23" t="str">
        <f>IF(Eksplikatsioon!C63=0,"",Eksplikatsioon!C63)</f>
        <v>ÜÜRITAV PIND</v>
      </c>
      <c r="D61" s="23" t="str">
        <f>IF(Eksplikatsioon!D63=0,"",Eksplikatsioon!D63)</f>
        <v>Kabinet/Büroo</v>
      </c>
      <c r="E61" s="54">
        <f>IF(Eksplikatsioon!F63=0,"",Eksplikatsioon!F63)</f>
        <v>2.8</v>
      </c>
      <c r="F61" s="23" t="str">
        <f>IF(Eksplikatsioon!H63=0,"",Eksplikatsioon!H63)</f>
        <v/>
      </c>
      <c r="G61" s="23" t="str">
        <f>IF(Eksplikatsioon!J63=0,"",Eksplikatsioon!J63)</f>
        <v>Ainukasutuses pind</v>
      </c>
      <c r="H61" s="23" t="str">
        <f>IF(Eksplikatsioon!K63=0,"",Eksplikatsioon!K63)</f>
        <v>Sotsiaalkindlustusamet</v>
      </c>
      <c r="I61" s="23" t="str">
        <f>IF(Eksplikatsioon!L63=0,"",Eksplikatsioon!L63)</f>
        <v>RIIA15TARTU_11</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02</v>
      </c>
      <c r="B62" s="56">
        <f>IF(Eksplikatsioon!B64=0,"",Eksplikatsioon!B64)</f>
        <v>214</v>
      </c>
      <c r="C62" s="23" t="str">
        <f>IF(Eksplikatsioon!C64=0,"",Eksplikatsioon!C64)</f>
        <v>ÜÜRITAV PIND</v>
      </c>
      <c r="D62" s="23" t="str">
        <f>IF(Eksplikatsioon!D64=0,"",Eksplikatsioon!D64)</f>
        <v>Koridor</v>
      </c>
      <c r="E62" s="54">
        <f>IF(Eksplikatsioon!F64=0,"",Eksplikatsioon!F64)</f>
        <v>5.6</v>
      </c>
      <c r="F62" s="23" t="str">
        <f>IF(Eksplikatsioon!H64=0,"",Eksplikatsioon!H64)</f>
        <v/>
      </c>
      <c r="G62" s="23" t="str">
        <f>IF(Eksplikatsioon!J64=0,"",Eksplikatsioon!J64)</f>
        <v>Ainukasutuses pind</v>
      </c>
      <c r="H62" s="23" t="str">
        <f>IF(Eksplikatsioon!K64=0,"",Eksplikatsioon!K64)</f>
        <v>Sotsiaalkindlustusamet</v>
      </c>
      <c r="I62" s="23" t="str">
        <f>IF(Eksplikatsioon!L64=0,"",Eksplikatsioon!L64)</f>
        <v>RIIA15TARTU_11</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02</v>
      </c>
      <c r="B63" s="56">
        <f>IF(Eksplikatsioon!B65=0,"",Eksplikatsioon!B65)</f>
        <v>215</v>
      </c>
      <c r="C63" s="23" t="str">
        <f>IF(Eksplikatsioon!C65=0,"",Eksplikatsioon!C65)</f>
        <v>ÜÜRITAV PIND</v>
      </c>
      <c r="D63" s="23" t="str">
        <f>IF(Eksplikatsioon!D65=0,"",Eksplikatsioon!D65)</f>
        <v>Kabinet/Büroo</v>
      </c>
      <c r="E63" s="54">
        <f>IF(Eksplikatsioon!F65=0,"",Eksplikatsioon!F65)</f>
        <v>6.2</v>
      </c>
      <c r="F63" s="23" t="str">
        <f>IF(Eksplikatsioon!H65=0,"",Eksplikatsioon!H65)</f>
        <v/>
      </c>
      <c r="G63" s="23" t="str">
        <f>IF(Eksplikatsioon!J65=0,"",Eksplikatsioon!J65)</f>
        <v>Ainukasutuses pind</v>
      </c>
      <c r="H63" s="23" t="str">
        <f>IF(Eksplikatsioon!K65=0,"",Eksplikatsioon!K65)</f>
        <v>Sotsiaalkindlustusamet</v>
      </c>
      <c r="I63" s="23" t="str">
        <f>IF(Eksplikatsioon!L65=0,"",Eksplikatsioon!L65)</f>
        <v>RIIA15TARTU_11</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02</v>
      </c>
      <c r="B64" s="56">
        <f>IF(Eksplikatsioon!B66=0,"",Eksplikatsioon!B66)</f>
        <v>216</v>
      </c>
      <c r="C64" s="23" t="str">
        <f>IF(Eksplikatsioon!C66=0,"",Eksplikatsioon!C66)</f>
        <v>VERTIKAALSETE ÜHENDUSTEEDE PIND</v>
      </c>
      <c r="D64" s="23" t="str">
        <f>IF(Eksplikatsioon!D66=0,"",Eksplikatsioon!D66)</f>
        <v>Trepp/Trepikoda</v>
      </c>
      <c r="E64" s="54">
        <f>IF(Eksplikatsioon!F66=0,"",Eksplikatsioon!F66)</f>
        <v>15.6</v>
      </c>
      <c r="F64" s="23" t="str">
        <f>IF(Eksplikatsioon!H66=0,"",Eksplikatsioon!H66)</f>
        <v/>
      </c>
      <c r="G64" s="23" t="str">
        <f>IF(Eksplikatsioon!J66=0,"",Eksplikatsioon!J66)</f>
        <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02</v>
      </c>
      <c r="B65" s="56">
        <f>IF(Eksplikatsioon!B67=0,"",Eksplikatsioon!B67)</f>
        <v>217</v>
      </c>
      <c r="C65" s="23" t="str">
        <f>IF(Eksplikatsioon!C67=0,"",Eksplikatsioon!C67)</f>
        <v>VERTIKAALSETE ÜHENDUSTEEDE PIND</v>
      </c>
      <c r="D65" s="23" t="str">
        <f>IF(Eksplikatsioon!D67=0,"",Eksplikatsioon!D67)</f>
        <v>Lift</v>
      </c>
      <c r="E65" s="54">
        <f>IF(Eksplikatsioon!F67=0,"",Eksplikatsioon!F67)</f>
        <v>3.4</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03</v>
      </c>
      <c r="B66" s="56" t="str">
        <f>IF(Eksplikatsioon!B68=0,"",Eksplikatsioon!B68)</f>
        <v>301</v>
      </c>
      <c r="C66" s="23" t="str">
        <f>IF(Eksplikatsioon!C68=0,"",Eksplikatsioon!C68)</f>
        <v>VERTIKAALSETE ÜHENDUSTEEDE PIND</v>
      </c>
      <c r="D66" s="23" t="str">
        <f>IF(Eksplikatsioon!D68=0,"",Eksplikatsioon!D68)</f>
        <v>Trepp/Trepikoda</v>
      </c>
      <c r="E66" s="54">
        <f>IF(Eksplikatsioon!F68=0,"",Eksplikatsioon!F68)</f>
        <v>27.8</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03</v>
      </c>
      <c r="B67" s="56">
        <f>IF(Eksplikatsioon!B69=0,"",Eksplikatsioon!B69)</f>
        <v>302</v>
      </c>
      <c r="C67" s="23" t="str">
        <f>IF(Eksplikatsioon!C69=0,"",Eksplikatsioon!C69)</f>
        <v>ÜÜRITAV PIND</v>
      </c>
      <c r="D67" s="23" t="str">
        <f>IF(Eksplikatsioon!D69=0,"",Eksplikatsioon!D69)</f>
        <v>Koridor</v>
      </c>
      <c r="E67" s="54">
        <f>IF(Eksplikatsioon!F69=0,"",Eksplikatsioon!F69)</f>
        <v>21.2</v>
      </c>
      <c r="F67" s="23" t="str">
        <f>IF(Eksplikatsioon!H69=0,"",Eksplikatsioon!H69)</f>
        <v/>
      </c>
      <c r="G67" s="23" t="str">
        <f>IF(Eksplikatsioon!J69=0,"",Eksplikatsioon!J69)</f>
        <v>Ainukasutuses pind</v>
      </c>
      <c r="H67" s="23" t="str">
        <f>IF(Eksplikatsioon!K69=0,"",Eksplikatsioon!K69)</f>
        <v>Sotsiaalkindlustusamet</v>
      </c>
      <c r="I67" s="23" t="str">
        <f>IF(Eksplikatsioon!L69=0,"",Eksplikatsioon!L69)</f>
        <v>RIIA15TARTU_11</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03</v>
      </c>
      <c r="B68" s="56">
        <f>IF(Eksplikatsioon!B70=0,"",Eksplikatsioon!B70)</f>
        <v>303</v>
      </c>
      <c r="C68" s="23" t="str">
        <f>IF(Eksplikatsioon!C70=0,"",Eksplikatsioon!C70)</f>
        <v>ÜÜRITAV PIND</v>
      </c>
      <c r="D68" s="23" t="str">
        <f>IF(Eksplikatsioon!D70=0,"",Eksplikatsioon!D70)</f>
        <v>WC</v>
      </c>
      <c r="E68" s="54">
        <f>IF(Eksplikatsioon!F70=0,"",Eksplikatsioon!F70)</f>
        <v>2.6</v>
      </c>
      <c r="F68" s="23" t="str">
        <f>IF(Eksplikatsioon!H70=0,"",Eksplikatsioon!H70)</f>
        <v/>
      </c>
      <c r="G68" s="23" t="str">
        <f>IF(Eksplikatsioon!J70=0,"",Eksplikatsioon!J70)</f>
        <v>Ainukasutuses pind</v>
      </c>
      <c r="H68" s="23" t="str">
        <f>IF(Eksplikatsioon!K70=0,"",Eksplikatsioon!K70)</f>
        <v>Sotsiaalkindlustusamet</v>
      </c>
      <c r="I68" s="23" t="str">
        <f>IF(Eksplikatsioon!L70=0,"",Eksplikatsioon!L70)</f>
        <v>RIIA15TARTU_11</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03</v>
      </c>
      <c r="B69" s="56">
        <f>IF(Eksplikatsioon!B71=0,"",Eksplikatsioon!B71)</f>
        <v>304</v>
      </c>
      <c r="C69" s="23" t="str">
        <f>IF(Eksplikatsioon!C71=0,"",Eksplikatsioon!C71)</f>
        <v>ÜÜRITAV PIND</v>
      </c>
      <c r="D69" s="23" t="str">
        <f>IF(Eksplikatsioon!D71=0,"",Eksplikatsioon!D71)</f>
        <v>WC</v>
      </c>
      <c r="E69" s="54">
        <f>IF(Eksplikatsioon!F71=0,"",Eksplikatsioon!F71)</f>
        <v>3</v>
      </c>
      <c r="F69" s="23" t="str">
        <f>IF(Eksplikatsioon!H71=0,"",Eksplikatsioon!H71)</f>
        <v/>
      </c>
      <c r="G69" s="23" t="str">
        <f>IF(Eksplikatsioon!J71=0,"",Eksplikatsioon!J71)</f>
        <v>Ainukasutuses pind</v>
      </c>
      <c r="H69" s="23" t="str">
        <f>IF(Eksplikatsioon!K71=0,"",Eksplikatsioon!K71)</f>
        <v>Sotsiaalkindlustusamet</v>
      </c>
      <c r="I69" s="23" t="str">
        <f>IF(Eksplikatsioon!L71=0,"",Eksplikatsioon!L71)</f>
        <v>RIIA15TARTU_11</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03</v>
      </c>
      <c r="B70" s="56">
        <f>IF(Eksplikatsioon!B72=0,"",Eksplikatsioon!B72)</f>
        <v>305</v>
      </c>
      <c r="C70" s="23" t="str">
        <f>IF(Eksplikatsioon!C72=0,"",Eksplikatsioon!C72)</f>
        <v>ÜÜRITAV PIND</v>
      </c>
      <c r="D70" s="23" t="str">
        <f>IF(Eksplikatsioon!D72=0,"",Eksplikatsioon!D72)</f>
        <v>Kööginurk/Köök</v>
      </c>
      <c r="E70" s="54">
        <f>IF(Eksplikatsioon!F72=0,"",Eksplikatsioon!F72)</f>
        <v>17</v>
      </c>
      <c r="F70" s="23" t="str">
        <f>IF(Eksplikatsioon!H72=0,"",Eksplikatsioon!H72)</f>
        <v/>
      </c>
      <c r="G70" s="23" t="str">
        <f>IF(Eksplikatsioon!J72=0,"",Eksplikatsioon!J72)</f>
        <v>Ainukasutuses pind</v>
      </c>
      <c r="H70" s="23" t="str">
        <f>IF(Eksplikatsioon!K72=0,"",Eksplikatsioon!K72)</f>
        <v>Sotsiaalkindlustusamet</v>
      </c>
      <c r="I70" s="23" t="str">
        <f>IF(Eksplikatsioon!L72=0,"",Eksplikatsioon!L72)</f>
        <v>RIIA15TARTU_11</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03</v>
      </c>
      <c r="B71" s="56" t="str">
        <f>IF(Eksplikatsioon!B73=0,"",Eksplikatsioon!B73)</f>
        <v>306</v>
      </c>
      <c r="C71" s="23" t="str">
        <f>IF(Eksplikatsioon!C73=0,"",Eksplikatsioon!C73)</f>
        <v>ÜÜRITAV PIND</v>
      </c>
      <c r="D71" s="23" t="str">
        <f>IF(Eksplikatsioon!D73=0,"",Eksplikatsioon!D73)</f>
        <v>Kabinet/Büroo</v>
      </c>
      <c r="E71" s="54">
        <f>IF(Eksplikatsioon!F73=0,"",Eksplikatsioon!F73)</f>
        <v>6</v>
      </c>
      <c r="F71" s="23" t="str">
        <f>IF(Eksplikatsioon!H73=0,"",Eksplikatsioon!H73)</f>
        <v/>
      </c>
      <c r="G71" s="23" t="str">
        <f>IF(Eksplikatsioon!J73=0,"",Eksplikatsioon!J73)</f>
        <v>Ainukasutuses pind</v>
      </c>
      <c r="H71" s="23" t="str">
        <f>IF(Eksplikatsioon!K73=0,"",Eksplikatsioon!K73)</f>
        <v>Sotsiaalkindlustusamet</v>
      </c>
      <c r="I71" s="23" t="str">
        <f>IF(Eksplikatsioon!L73=0,"",Eksplikatsioon!L73)</f>
        <v>RIIA15TARTU_11</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03</v>
      </c>
      <c r="B72" s="56">
        <f>IF(Eksplikatsioon!B74=0,"",Eksplikatsioon!B74)</f>
        <v>307</v>
      </c>
      <c r="C72" s="23" t="str">
        <f>IF(Eksplikatsioon!C74=0,"",Eksplikatsioon!C74)</f>
        <v>ÜÜRITAV PIND</v>
      </c>
      <c r="D72" s="23" t="str">
        <f>IF(Eksplikatsioon!D74=0,"",Eksplikatsioon!D74)</f>
        <v>Kabinet/Büroo</v>
      </c>
      <c r="E72" s="54">
        <f>IF(Eksplikatsioon!F74=0,"",Eksplikatsioon!F74)</f>
        <v>5.3</v>
      </c>
      <c r="F72" s="23" t="str">
        <f>IF(Eksplikatsioon!H74=0,"",Eksplikatsioon!H74)</f>
        <v/>
      </c>
      <c r="G72" s="23" t="str">
        <f>IF(Eksplikatsioon!J74=0,"",Eksplikatsioon!J74)</f>
        <v>Ainukasutuses pind</v>
      </c>
      <c r="H72" s="23" t="str">
        <f>IF(Eksplikatsioon!K74=0,"",Eksplikatsioon!K74)</f>
        <v>Sotsiaalkindlustusamet</v>
      </c>
      <c r="I72" s="23" t="str">
        <f>IF(Eksplikatsioon!L74=0,"",Eksplikatsioon!L74)</f>
        <v>RIIA15TARTU_11</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03</v>
      </c>
      <c r="B73" s="56">
        <f>IF(Eksplikatsioon!B75=0,"",Eksplikatsioon!B75)</f>
        <v>308</v>
      </c>
      <c r="C73" s="23" t="str">
        <f>IF(Eksplikatsioon!C75=0,"",Eksplikatsioon!C75)</f>
        <v>ÜÜRITAV PIND</v>
      </c>
      <c r="D73" s="23" t="str">
        <f>IF(Eksplikatsioon!D75=0,"",Eksplikatsioon!D75)</f>
        <v>Kabinet/Büroo</v>
      </c>
      <c r="E73" s="54">
        <f>IF(Eksplikatsioon!F75=0,"",Eksplikatsioon!F75)</f>
        <v>64.7</v>
      </c>
      <c r="F73" s="23" t="str">
        <f>IF(Eksplikatsioon!H75=0,"",Eksplikatsioon!H75)</f>
        <v/>
      </c>
      <c r="G73" s="23" t="str">
        <f>IF(Eksplikatsioon!J75=0,"",Eksplikatsioon!J75)</f>
        <v>Ainukasutuses pind</v>
      </c>
      <c r="H73" s="23" t="str">
        <f>IF(Eksplikatsioon!K75=0,"",Eksplikatsioon!K75)</f>
        <v>Sotsiaalkindlustusamet</v>
      </c>
      <c r="I73" s="23" t="str">
        <f>IF(Eksplikatsioon!L75=0,"",Eksplikatsioon!L75)</f>
        <v>RIIA15TARTU_11</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03</v>
      </c>
      <c r="B74" s="56">
        <f>IF(Eksplikatsioon!B76=0,"",Eksplikatsioon!B76)</f>
        <v>309</v>
      </c>
      <c r="C74" s="23" t="str">
        <f>IF(Eksplikatsioon!C76=0,"",Eksplikatsioon!C76)</f>
        <v>ÜÜRITAV PIND</v>
      </c>
      <c r="D74" s="23" t="str">
        <f>IF(Eksplikatsioon!D76=0,"",Eksplikatsioon!D76)</f>
        <v>Kabinet/Büroo</v>
      </c>
      <c r="E74" s="54">
        <f>IF(Eksplikatsioon!F76=0,"",Eksplikatsioon!F76)</f>
        <v>146.4</v>
      </c>
      <c r="F74" s="23" t="str">
        <f>IF(Eksplikatsioon!H76=0,"",Eksplikatsioon!H76)</f>
        <v/>
      </c>
      <c r="G74" s="23" t="str">
        <f>IF(Eksplikatsioon!J76=0,"",Eksplikatsioon!J76)</f>
        <v>Ainukasutuses pind</v>
      </c>
      <c r="H74" s="23" t="str">
        <f>IF(Eksplikatsioon!K76=0,"",Eksplikatsioon!K76)</f>
        <v>Sotsiaalkindlustusamet</v>
      </c>
      <c r="I74" s="23" t="str">
        <f>IF(Eksplikatsioon!L76=0,"",Eksplikatsioon!L76)</f>
        <v>RIIA15TARTU_11</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03</v>
      </c>
      <c r="B75" s="56">
        <f>IF(Eksplikatsioon!B77=0,"",Eksplikatsioon!B77)</f>
        <v>310</v>
      </c>
      <c r="C75" s="23" t="str">
        <f>IF(Eksplikatsioon!C77=0,"",Eksplikatsioon!C77)</f>
        <v>ÜÜRITAV PIND</v>
      </c>
      <c r="D75" s="23" t="str">
        <f>IF(Eksplikatsioon!D77=0,"",Eksplikatsioon!D77)</f>
        <v>Nõupidamise ruum</v>
      </c>
      <c r="E75" s="54">
        <f>IF(Eksplikatsioon!F77=0,"",Eksplikatsioon!F77)</f>
        <v>20.2</v>
      </c>
      <c r="F75" s="23" t="str">
        <f>IF(Eksplikatsioon!H77=0,"",Eksplikatsioon!H77)</f>
        <v/>
      </c>
      <c r="G75" s="23" t="str">
        <f>IF(Eksplikatsioon!J77=0,"",Eksplikatsioon!J77)</f>
        <v>Ainukasutuses pind</v>
      </c>
      <c r="H75" s="23" t="str">
        <f>IF(Eksplikatsioon!K77=0,"",Eksplikatsioon!K77)</f>
        <v>Sotsiaalkindlustusamet</v>
      </c>
      <c r="I75" s="23" t="str">
        <f>IF(Eksplikatsioon!L77=0,"",Eksplikatsioon!L77)</f>
        <v>RIIA15TARTU_11</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03</v>
      </c>
      <c r="B76" s="56">
        <f>IF(Eksplikatsioon!B78=0,"",Eksplikatsioon!B78)</f>
        <v>311</v>
      </c>
      <c r="C76" s="23" t="str">
        <f>IF(Eksplikatsioon!C78=0,"",Eksplikatsioon!C78)</f>
        <v>ÜÜRITAV PIND</v>
      </c>
      <c r="D76" s="23" t="str">
        <f>IF(Eksplikatsioon!D78=0,"",Eksplikatsioon!D78)</f>
        <v>Nõupidamise ruum</v>
      </c>
      <c r="E76" s="54">
        <f>IF(Eksplikatsioon!F78=0,"",Eksplikatsioon!F78)</f>
        <v>12.7</v>
      </c>
      <c r="F76" s="23" t="str">
        <f>IF(Eksplikatsioon!H78=0,"",Eksplikatsioon!H78)</f>
        <v/>
      </c>
      <c r="G76" s="23" t="str">
        <f>IF(Eksplikatsioon!J78=0,"",Eksplikatsioon!J78)</f>
        <v>Ainukasutuses pind</v>
      </c>
      <c r="H76" s="23" t="str">
        <f>IF(Eksplikatsioon!K78=0,"",Eksplikatsioon!K78)</f>
        <v>Sotsiaalkindlustusamet</v>
      </c>
      <c r="I76" s="23" t="str">
        <f>IF(Eksplikatsioon!L78=0,"",Eksplikatsioon!L78)</f>
        <v>RIIA15TARTU_11</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03</v>
      </c>
      <c r="B77" s="56">
        <f>IF(Eksplikatsioon!B79=0,"",Eksplikatsioon!B79)</f>
        <v>312</v>
      </c>
      <c r="C77" s="23" t="str">
        <f>IF(Eksplikatsioon!C79=0,"",Eksplikatsioon!C79)</f>
        <v>ÜÜRITAV PIND</v>
      </c>
      <c r="D77" s="23" t="str">
        <f>IF(Eksplikatsioon!D79=0,"",Eksplikatsioon!D79)</f>
        <v>Kabinet/Büroo</v>
      </c>
      <c r="E77" s="54">
        <f>IF(Eksplikatsioon!F79=0,"",Eksplikatsioon!F79)</f>
        <v>3.6</v>
      </c>
      <c r="F77" s="23" t="str">
        <f>IF(Eksplikatsioon!H79=0,"",Eksplikatsioon!H79)</f>
        <v/>
      </c>
      <c r="G77" s="23" t="str">
        <f>IF(Eksplikatsioon!J79=0,"",Eksplikatsioon!J79)</f>
        <v>Ainukasutuses pind</v>
      </c>
      <c r="H77" s="23" t="str">
        <f>IF(Eksplikatsioon!K79=0,"",Eksplikatsioon!K79)</f>
        <v>Sotsiaalkindlustusamet</v>
      </c>
      <c r="I77" s="23" t="str">
        <f>IF(Eksplikatsioon!L79=0,"",Eksplikatsioon!L79)</f>
        <v>RIIA15TARTU_11</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03</v>
      </c>
      <c r="B78" s="56">
        <f>IF(Eksplikatsioon!B80=0,"",Eksplikatsioon!B80)</f>
        <v>313</v>
      </c>
      <c r="C78" s="23" t="str">
        <f>IF(Eksplikatsioon!C80=0,"",Eksplikatsioon!C80)</f>
        <v>ÜÜRITAV PIND</v>
      </c>
      <c r="D78" s="23" t="str">
        <f>IF(Eksplikatsioon!D80=0,"",Eksplikatsioon!D80)</f>
        <v>Kabinet/Büroo</v>
      </c>
      <c r="E78" s="54">
        <f>IF(Eksplikatsioon!F80=0,"",Eksplikatsioon!F80)</f>
        <v>3.3</v>
      </c>
      <c r="F78" s="23" t="str">
        <f>IF(Eksplikatsioon!H80=0,"",Eksplikatsioon!H80)</f>
        <v/>
      </c>
      <c r="G78" s="23" t="str">
        <f>IF(Eksplikatsioon!J80=0,"",Eksplikatsioon!J80)</f>
        <v>Ainukasutuses pind</v>
      </c>
      <c r="H78" s="23" t="str">
        <f>IF(Eksplikatsioon!K80=0,"",Eksplikatsioon!K80)</f>
        <v>Sotsiaalkindlustusamet</v>
      </c>
      <c r="I78" s="23" t="str">
        <f>IF(Eksplikatsioon!L80=0,"",Eksplikatsioon!L80)</f>
        <v>RIIA15TARTU_11</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03</v>
      </c>
      <c r="B79" s="56">
        <f>IF(Eksplikatsioon!B81=0,"",Eksplikatsioon!B81)</f>
        <v>314</v>
      </c>
      <c r="C79" s="23" t="str">
        <f>IF(Eksplikatsioon!C81=0,"",Eksplikatsioon!C81)</f>
        <v>ÜÜRITAV PIND</v>
      </c>
      <c r="D79" s="23" t="str">
        <f>IF(Eksplikatsioon!D81=0,"",Eksplikatsioon!D81)</f>
        <v>Kabinet/Büroo</v>
      </c>
      <c r="E79" s="54">
        <f>IF(Eksplikatsioon!F81=0,"",Eksplikatsioon!F81)</f>
        <v>4.5999999999999996</v>
      </c>
      <c r="F79" s="23" t="str">
        <f>IF(Eksplikatsioon!H81=0,"",Eksplikatsioon!H81)</f>
        <v/>
      </c>
      <c r="G79" s="23" t="str">
        <f>IF(Eksplikatsioon!J81=0,"",Eksplikatsioon!J81)</f>
        <v>Ainukasutuses pind</v>
      </c>
      <c r="H79" s="23" t="str">
        <f>IF(Eksplikatsioon!K81=0,"",Eksplikatsioon!K81)</f>
        <v>Sotsiaalkindlustusamet</v>
      </c>
      <c r="I79" s="23" t="str">
        <f>IF(Eksplikatsioon!L81=0,"",Eksplikatsioon!L81)</f>
        <v>RIIA15TARTU_11</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03</v>
      </c>
      <c r="B80" s="56">
        <f>IF(Eksplikatsioon!B82=0,"",Eksplikatsioon!B82)</f>
        <v>315</v>
      </c>
      <c r="C80" s="23" t="str">
        <f>IF(Eksplikatsioon!C82=0,"",Eksplikatsioon!C82)</f>
        <v>ÜÜRITAV PIND</v>
      </c>
      <c r="D80" s="23" t="str">
        <f>IF(Eksplikatsioon!D82=0,"",Eksplikatsioon!D82)</f>
        <v>Koridor</v>
      </c>
      <c r="E80" s="54">
        <f>IF(Eksplikatsioon!F82=0,"",Eksplikatsioon!F82)</f>
        <v>5.6</v>
      </c>
      <c r="F80" s="23" t="str">
        <f>IF(Eksplikatsioon!H82=0,"",Eksplikatsioon!H82)</f>
        <v/>
      </c>
      <c r="G80" s="23" t="str">
        <f>IF(Eksplikatsioon!J82=0,"",Eksplikatsioon!J82)</f>
        <v>Ainukasutuses pind</v>
      </c>
      <c r="H80" s="23" t="str">
        <f>IF(Eksplikatsioon!K82=0,"",Eksplikatsioon!K82)</f>
        <v>Sotsiaalkindlustusamet</v>
      </c>
      <c r="I80" s="23" t="str">
        <f>IF(Eksplikatsioon!L82=0,"",Eksplikatsioon!L82)</f>
        <v>RIIA15TARTU_11</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03</v>
      </c>
      <c r="B81" s="56" t="str">
        <f>IF(Eksplikatsioon!B83=0,"",Eksplikatsioon!B83)</f>
        <v>316</v>
      </c>
      <c r="C81" s="23" t="str">
        <f>IF(Eksplikatsioon!C83=0,"",Eksplikatsioon!C83)</f>
        <v>VERTIKAALSETE ÜHENDUSTEEDE PIND</v>
      </c>
      <c r="D81" s="23" t="str">
        <f>IF(Eksplikatsioon!D83=0,"",Eksplikatsioon!D83)</f>
        <v>Trepp/Trepikoda</v>
      </c>
      <c r="E81" s="54">
        <f>IF(Eksplikatsioon!F83=0,"",Eksplikatsioon!F83)</f>
        <v>15.6</v>
      </c>
      <c r="F81" s="23" t="str">
        <f>IF(Eksplikatsioon!H83=0,"",Eksplikatsioon!H83)</f>
        <v/>
      </c>
      <c r="G81" s="23" t="str">
        <f>IF(Eksplikatsioon!J83=0,"",Eksplikatsioon!J83)</f>
        <v/>
      </c>
      <c r="H81" s="23" t="str">
        <f>IF(Eksplikatsioon!K83=0,"",Eksplikatsioon!K83)</f>
        <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03</v>
      </c>
      <c r="B82" s="56" t="str">
        <f>IF(Eksplikatsioon!B84=0,"",Eksplikatsioon!B84)</f>
        <v>317</v>
      </c>
      <c r="C82" s="23" t="str">
        <f>IF(Eksplikatsioon!C84=0,"",Eksplikatsioon!C84)</f>
        <v>VERTIKAALSETE ÜHENDUSTEEDE PIND</v>
      </c>
      <c r="D82" s="23" t="str">
        <f>IF(Eksplikatsioon!D84=0,"",Eksplikatsioon!D84)</f>
        <v>Lift</v>
      </c>
      <c r="E82" s="54">
        <f>IF(Eksplikatsioon!F84=0,"",Eksplikatsioon!F84)</f>
        <v>3.4</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04</v>
      </c>
      <c r="B83" s="56" t="str">
        <f>IF(Eksplikatsioon!B85=0,"",Eksplikatsioon!B85)</f>
        <v>401</v>
      </c>
      <c r="C83" s="23" t="str">
        <f>IF(Eksplikatsioon!C85=0,"",Eksplikatsioon!C85)</f>
        <v>VERTIKAALSETE ÜHENDUSTEEDE PIND</v>
      </c>
      <c r="D83" s="23" t="str">
        <f>IF(Eksplikatsioon!D85=0,"",Eksplikatsioon!D85)</f>
        <v>Trepp/Trepikoda</v>
      </c>
      <c r="E83" s="54">
        <f>IF(Eksplikatsioon!F85=0,"",Eksplikatsioon!F85)</f>
        <v>27.9</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04</v>
      </c>
      <c r="B84" s="56">
        <f>IF(Eksplikatsioon!B86=0,"",Eksplikatsioon!B86)</f>
        <v>402</v>
      </c>
      <c r="C84" s="23" t="str">
        <f>IF(Eksplikatsioon!C86=0,"",Eksplikatsioon!C86)</f>
        <v>ÜÜRITAV PIND</v>
      </c>
      <c r="D84" s="23" t="str">
        <f>IF(Eksplikatsioon!D86=0,"",Eksplikatsioon!D86)</f>
        <v>Koristus- ja hooldusruum</v>
      </c>
      <c r="E84" s="54">
        <f>IF(Eksplikatsioon!F86=0,"",Eksplikatsioon!F86)</f>
        <v>6.6</v>
      </c>
      <c r="F84" s="23" t="str">
        <f>IF(Eksplikatsioon!H86=0,"",Eksplikatsioon!H86)</f>
        <v/>
      </c>
      <c r="G84" s="23" t="str">
        <f>IF(Eksplikatsioon!J86=0,"",Eksplikatsioon!J86)</f>
        <v>Ühiskasutuses hoone pind</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04</v>
      </c>
      <c r="B85" s="56">
        <f>IF(Eksplikatsioon!B87=0,"",Eksplikatsioon!B87)</f>
        <v>403</v>
      </c>
      <c r="C85" s="23" t="str">
        <f>IF(Eksplikatsioon!C87=0,"",Eksplikatsioon!C87)</f>
        <v>ÜÜRITAV PIND</v>
      </c>
      <c r="D85" s="23" t="str">
        <f>IF(Eksplikatsioon!D87=0,"",Eksplikatsioon!D87)</f>
        <v>Koridor</v>
      </c>
      <c r="E85" s="54">
        <f>IF(Eksplikatsioon!F87=0,"",Eksplikatsioon!F87)</f>
        <v>19.3</v>
      </c>
      <c r="F85" s="23" t="str">
        <f>IF(Eksplikatsioon!H87=0,"",Eksplikatsioon!H87)</f>
        <v>SKA 63% ruumist ja TEHIK 37% ruumist</v>
      </c>
      <c r="G85" s="23" t="str">
        <f>IF(Eksplikatsioon!J87=0,"",Eksplikatsioon!J87)</f>
        <v>Ühiskasutuses muu pind (muu)</v>
      </c>
      <c r="H85" s="23" t="str">
        <f>IF(Eksplikatsioon!K87=0,"",Eksplikatsioon!K87)</f>
        <v/>
      </c>
      <c r="I85" s="23" t="str">
        <f>IF(Eksplikatsioon!L87=0,"",Eksplikatsioon!L87)</f>
        <v/>
      </c>
      <c r="J85" s="29">
        <f>IFERROR(IF($G85=Tabelid!$L$6,Eksplikatsioon!O87/SUM(Eksplikatsioon!$O87:'Eksplikatsioon'!$AG87),IF($G85=Tabelid!$L$4,IFERROR(SUMIFS($E:$E,$G:$G,Tabelid!$L$1,$C:$C,Tabelid!$J$4,$H:$H,J$2,$A:$A,$A85)/SUMIFS($E:$E,$G:$G,Tabelid!$L$1,$C:$C,Tabelid!$J$4,$A:$A,$A85),0),IF($G85=Tabelid!$L$5,IFERROR(SUMIFS($E:$E,$G:$G,Tabelid!$L$1,$C:$C,Tabelid!$J$4,$H:$H,J$2)/SUMIFS($E:$E,$G:$G,Tabelid!$L$1,$C:$C,Tabelid!$J$4),0),""))),"")</f>
        <v>0.63</v>
      </c>
      <c r="K85" s="29">
        <f>IFERROR(IF($G85=Tabelid!$L$6,Eksplikatsioon!P87/SUM(Eksplikatsioon!$O87:'Eksplikatsioon'!$AG87),IF($G85=Tabelid!$L$4,IFERROR(SUMIFS($E:$E,$G:$G,Tabelid!$L$1,$C:$C,Tabelid!$J$4,$H:$H,K$2,$A:$A,$A85)/SUMIFS($E:$E,$G:$G,Tabelid!$L$1,$C:$C,Tabelid!$J$4,$A:$A,$A85),0),IF($G85=Tabelid!$L$5,IFERROR(SUMIFS($E:$E,$G:$G,Tabelid!$L$1,$C:$C,Tabelid!$J$4,$H:$H,K$2)/SUMIFS($E:$E,$G:$G,Tabelid!$L$1,$C:$C,Tabelid!$J$4),0),""))),"")</f>
        <v>0</v>
      </c>
      <c r="L85" s="29">
        <f>IFERROR(IF($G85=Tabelid!$L$6,Eksplikatsioon!Q87/SUM(Eksplikatsioon!$O87:'Eksplikatsioon'!$AG87),IF($G85=Tabelid!$L$4,IFERROR(SUMIFS($E:$E,$G:$G,Tabelid!$L$1,$C:$C,Tabelid!$J$4,$H:$H,L$2,$A:$A,$A85)/SUMIFS($E:$E,$G:$G,Tabelid!$L$1,$C:$C,Tabelid!$J$4,$A:$A,$A85),0),IF($G85=Tabelid!$L$5,IFERROR(SUMIFS($E:$E,$G:$G,Tabelid!$L$1,$C:$C,Tabelid!$J$4,$H:$H,L$2)/SUMIFS($E:$E,$G:$G,Tabelid!$L$1,$C:$C,Tabelid!$J$4),0),""))),"")</f>
        <v>0</v>
      </c>
      <c r="M85" s="29">
        <f>IFERROR(IF($G85=Tabelid!$L$6,Eksplikatsioon!R87/SUM(Eksplikatsioon!$O87:'Eksplikatsioon'!$AG87),IF($G85=Tabelid!$L$4,IFERROR(SUMIFS($E:$E,$G:$G,Tabelid!$L$1,$C:$C,Tabelid!$J$4,$H:$H,M$2,$A:$A,$A85)/SUMIFS($E:$E,$G:$G,Tabelid!$L$1,$C:$C,Tabelid!$J$4,$A:$A,$A85),0),IF($G85=Tabelid!$L$5,IFERROR(SUMIFS($E:$E,$G:$G,Tabelid!$L$1,$C:$C,Tabelid!$J$4,$H:$H,M$2)/SUMIFS($E:$E,$G:$G,Tabelid!$L$1,$C:$C,Tabelid!$J$4),0),""))),"")</f>
        <v>0</v>
      </c>
      <c r="N85" s="29">
        <f>IFERROR(IF($G85=Tabelid!$L$6,Eksplikatsioon!S87/SUM(Eksplikatsioon!$O87:'Eksplikatsioon'!$AG87),IF($G85=Tabelid!$L$4,IFERROR(SUMIFS($E:$E,$G:$G,Tabelid!$L$1,$C:$C,Tabelid!$J$4,$H:$H,N$2,$A:$A,$A85)/SUMIFS($E:$E,$G:$G,Tabelid!$L$1,$C:$C,Tabelid!$J$4,$A:$A,$A85),0),IF($G85=Tabelid!$L$5,IFERROR(SUMIFS($E:$E,$G:$G,Tabelid!$L$1,$C:$C,Tabelid!$J$4,$H:$H,N$2)/SUMIFS($E:$E,$G:$G,Tabelid!$L$1,$C:$C,Tabelid!$J$4),0),""))),"")</f>
        <v>0.37</v>
      </c>
      <c r="O85" s="29">
        <f>IFERROR(IF($G85=Tabelid!$L$6,Eksplikatsioon!T87/SUM(Eksplikatsioon!$O87:'Eksplikatsioon'!$AG87),IF($G85=Tabelid!$L$4,IFERROR(SUMIFS($E:$E,$G:$G,Tabelid!$L$1,$C:$C,Tabelid!$J$4,$H:$H,O$2,$A:$A,$A85)/SUMIFS($E:$E,$G:$G,Tabelid!$L$1,$C:$C,Tabelid!$J$4,$A:$A,$A85),0),IF($G85=Tabelid!$L$5,IFERROR(SUMIFS($E:$E,$G:$G,Tabelid!$L$1,$C:$C,Tabelid!$J$4,$H:$H,O$2)/SUMIFS($E:$E,$G:$G,Tabelid!$L$1,$C:$C,Tabelid!$J$4),0),""))),"")</f>
        <v>0</v>
      </c>
      <c r="P85" s="29">
        <f>IFERROR(IF($G85=Tabelid!$L$6,Eksplikatsioon!U87/SUM(Eksplikatsioon!$O87:'Eksplikatsioon'!$AG87),IF($G85=Tabelid!$L$4,IFERROR(SUMIFS($E:$E,$G:$G,Tabelid!$L$1,$C:$C,Tabelid!$J$4,$H:$H,P$2,$A:$A,$A85)/SUMIFS($E:$E,$G:$G,Tabelid!$L$1,$C:$C,Tabelid!$J$4,$A:$A,$A85),0),IF($G85=Tabelid!$L$5,IFERROR(SUMIFS($E:$E,$G:$G,Tabelid!$L$1,$C:$C,Tabelid!$J$4,$H:$H,P$2)/SUMIFS($E:$E,$G:$G,Tabelid!$L$1,$C:$C,Tabelid!$J$4),0),""))),"")</f>
        <v>0</v>
      </c>
      <c r="Q85" s="29">
        <f>IFERROR(IF($G85=Tabelid!$L$6,Eksplikatsioon!V87/SUM(Eksplikatsioon!$O87:'Eksplikatsioon'!$AG87),IF($G85=Tabelid!$L$4,IFERROR(SUMIFS($E:$E,$G:$G,Tabelid!$L$1,$C:$C,Tabelid!$J$4,$H:$H,Q$2,$A:$A,$A85)/SUMIFS($E:$E,$G:$G,Tabelid!$L$1,$C:$C,Tabelid!$J$4,$A:$A,$A85),0),IF($G85=Tabelid!$L$5,IFERROR(SUMIFS($E:$E,$G:$G,Tabelid!$L$1,$C:$C,Tabelid!$J$4,$H:$H,Q$2)/SUMIFS($E:$E,$G:$G,Tabelid!$L$1,$C:$C,Tabelid!$J$4),0),""))),"")</f>
        <v>0</v>
      </c>
      <c r="R85" s="29">
        <f>IFERROR(IF($G85=Tabelid!$L$6,Eksplikatsioon!W87/SUM(Eksplikatsioon!$O87:'Eksplikatsioon'!$AG87),IF($G85=Tabelid!$L$4,IFERROR(SUMIFS($E:$E,$G:$G,Tabelid!$L$1,$C:$C,Tabelid!$J$4,$H:$H,R$2,$A:$A,$A85)/SUMIFS($E:$E,$G:$G,Tabelid!$L$1,$C:$C,Tabelid!$J$4,$A:$A,$A85),0),IF($G85=Tabelid!$L$5,IFERROR(SUMIFS($E:$E,$G:$G,Tabelid!$L$1,$C:$C,Tabelid!$J$4,$H:$H,R$2)/SUMIFS($E:$E,$G:$G,Tabelid!$L$1,$C:$C,Tabelid!$J$4),0),""))),"")</f>
        <v>0</v>
      </c>
      <c r="S85" s="29">
        <f>IFERROR(IF($G85=Tabelid!$L$6,Eksplikatsioon!X87/SUM(Eksplikatsioon!$O87:'Eksplikatsioon'!$AG87),IF($G85=Tabelid!$L$4,IFERROR(SUMIFS($E:$E,$G:$G,Tabelid!$L$1,$C:$C,Tabelid!$J$4,$H:$H,S$2,$A:$A,$A85)/SUMIFS($E:$E,$G:$G,Tabelid!$L$1,$C:$C,Tabelid!$J$4,$A:$A,$A85),0),IF($G85=Tabelid!$L$5,IFERROR(SUMIFS($E:$E,$G:$G,Tabelid!$L$1,$C:$C,Tabelid!$J$4,$H:$H,S$2)/SUMIFS($E:$E,$G:$G,Tabelid!$L$1,$C:$C,Tabelid!$J$4),0),""))),"")</f>
        <v>0</v>
      </c>
      <c r="T85" s="29">
        <f>IFERROR(IF($G85=Tabelid!$L$6,Eksplikatsioon!Y87/SUM(Eksplikatsioon!$O87:'Eksplikatsioon'!$AG87),IF($G85=Tabelid!$L$4,IFERROR(SUMIFS($E:$E,$G:$G,Tabelid!$L$1,$C:$C,Tabelid!$J$4,$H:$H,T$2,$A:$A,$A85)/SUMIFS($E:$E,$G:$G,Tabelid!$L$1,$C:$C,Tabelid!$J$4,$A:$A,$A85),0),IF($G85=Tabelid!$L$5,IFERROR(SUMIFS($E:$E,$G:$G,Tabelid!$L$1,$C:$C,Tabelid!$J$4,$H:$H,T$2)/SUMIFS($E:$E,$G:$G,Tabelid!$L$1,$C:$C,Tabelid!$J$4),0),""))),"")</f>
        <v>0</v>
      </c>
      <c r="U85" s="29">
        <f>IFERROR(IF($G85=Tabelid!$L$6,Eksplikatsioon!Z87/SUM(Eksplikatsioon!$O87:'Eksplikatsioon'!$AG87),IF($G85=Tabelid!$L$4,IFERROR(SUMIFS($E:$E,$G:$G,Tabelid!$L$1,$C:$C,Tabelid!$J$4,$H:$H,U$2,$A:$A,$A85)/SUMIFS($E:$E,$G:$G,Tabelid!$L$1,$C:$C,Tabelid!$J$4,$A:$A,$A85),0),IF($G85=Tabelid!$L$5,IFERROR(SUMIFS($E:$E,$G:$G,Tabelid!$L$1,$C:$C,Tabelid!$J$4,$H:$H,U$2)/SUMIFS($E:$E,$G:$G,Tabelid!$L$1,$C:$C,Tabelid!$J$4),0),""))),"")</f>
        <v>0</v>
      </c>
      <c r="V85" s="29">
        <f>IFERROR(IF($G85=Tabelid!$L$6,Eksplikatsioon!AA87/SUM(Eksplikatsioon!$O87:'Eksplikatsioon'!$AG87),IF($G85=Tabelid!$L$4,IFERROR(SUMIFS($E:$E,$G:$G,Tabelid!$L$1,$C:$C,Tabelid!$J$4,$H:$H,V$2,$A:$A,$A85)/SUMIFS($E:$E,$G:$G,Tabelid!$L$1,$C:$C,Tabelid!$J$4,$A:$A,$A85),0),IF($G85=Tabelid!$L$5,IFERROR(SUMIFS($E:$E,$G:$G,Tabelid!$L$1,$C:$C,Tabelid!$J$4,$H:$H,V$2)/SUMIFS($E:$E,$G:$G,Tabelid!$L$1,$C:$C,Tabelid!$J$4),0),""))),"")</f>
        <v>0</v>
      </c>
      <c r="W85" s="29">
        <f>IFERROR(IF($G85=Tabelid!$L$6,Eksplikatsioon!AB87/SUM(Eksplikatsioon!$O87:'Eksplikatsioon'!$AG87),IF($G85=Tabelid!$L$4,IFERROR(SUMIFS($E:$E,$G:$G,Tabelid!$L$1,$C:$C,Tabelid!$J$4,$H:$H,W$2,$A:$A,$A85)/SUMIFS($E:$E,$G:$G,Tabelid!$L$1,$C:$C,Tabelid!$J$4,$A:$A,$A85),0),IF($G85=Tabelid!$L$5,IFERROR(SUMIFS($E:$E,$G:$G,Tabelid!$L$1,$C:$C,Tabelid!$J$4,$H:$H,W$2)/SUMIFS($E:$E,$G:$G,Tabelid!$L$1,$C:$C,Tabelid!$J$4),0),""))),"")</f>
        <v>0</v>
      </c>
      <c r="X85" s="29">
        <f>IFERROR(IF($G85=Tabelid!$L$6,Eksplikatsioon!AC87/SUM(Eksplikatsioon!$O87:'Eksplikatsioon'!$AG87),IF($G85=Tabelid!$L$4,IFERROR(SUMIFS($E:$E,$G:$G,Tabelid!$L$1,$C:$C,Tabelid!$J$4,$H:$H,X$2,$A:$A,$A85)/SUMIFS($E:$E,$G:$G,Tabelid!$L$1,$C:$C,Tabelid!$J$4,$A:$A,$A85),0),IF($G85=Tabelid!$L$5,IFERROR(SUMIFS($E:$E,$G:$G,Tabelid!$L$1,$C:$C,Tabelid!$J$4,$H:$H,X$2)/SUMIFS($E:$E,$G:$G,Tabelid!$L$1,$C:$C,Tabelid!$J$4),0),""))),"")</f>
        <v>0</v>
      </c>
      <c r="Y85" s="29">
        <f>IFERROR(IF($G85=Tabelid!$L$6,Eksplikatsioon!AD87/SUM(Eksplikatsioon!$O87:'Eksplikatsioon'!$AG87),IF($G85=Tabelid!$L$4,IFERROR(SUMIFS($E:$E,$G:$G,Tabelid!$L$1,$C:$C,Tabelid!$J$4,$H:$H,Y$2,$A:$A,$A85)/SUMIFS($E:$E,$G:$G,Tabelid!$L$1,$C:$C,Tabelid!$J$4,$A:$A,$A85),0),IF($G85=Tabelid!$L$5,IFERROR(SUMIFS($E:$E,$G:$G,Tabelid!$L$1,$C:$C,Tabelid!$J$4,$H:$H,Y$2)/SUMIFS($E:$E,$G:$G,Tabelid!$L$1,$C:$C,Tabelid!$J$4),0),""))),"")</f>
        <v>0</v>
      </c>
      <c r="Z85" s="29">
        <f>IFERROR(IF($G85=Tabelid!$L$6,Eksplikatsioon!AE87/SUM(Eksplikatsioon!$O87:'Eksplikatsioon'!$AG87),IF($G85=Tabelid!$L$4,IFERROR(SUMIFS($E:$E,$G:$G,Tabelid!$L$1,$C:$C,Tabelid!$J$4,$H:$H,Z$2,$A:$A,$A85)/SUMIFS($E:$E,$G:$G,Tabelid!$L$1,$C:$C,Tabelid!$J$4,$A:$A,$A85),0),IF($G85=Tabelid!$L$5,IFERROR(SUMIFS($E:$E,$G:$G,Tabelid!$L$1,$C:$C,Tabelid!$J$4,$H:$H,Z$2)/SUMIFS($E:$E,$G:$G,Tabelid!$L$1,$C:$C,Tabelid!$J$4),0),""))),"")</f>
        <v>0</v>
      </c>
      <c r="AA85" s="29">
        <f>IFERROR(IF($G85=Tabelid!$L$6,Eksplikatsioon!AF87/SUM(Eksplikatsioon!$O87:'Eksplikatsioon'!$AG87),IF($G85=Tabelid!$L$4,IFERROR(SUMIFS($E:$E,$G:$G,Tabelid!$L$1,$C:$C,Tabelid!$J$4,$H:$H,AA$2,$A:$A,$A85)/SUMIFS($E:$E,$G:$G,Tabelid!$L$1,$C:$C,Tabelid!$J$4,$A:$A,$A85),0),IF($G85=Tabelid!$L$5,IFERROR(SUMIFS($E:$E,$G:$G,Tabelid!$L$1,$C:$C,Tabelid!$J$4,$H:$H,AA$2)/SUMIFS($E:$E,$G:$G,Tabelid!$L$1,$C:$C,Tabelid!$J$4),0),""))),"")</f>
        <v>0</v>
      </c>
      <c r="AB85" s="29">
        <f>IFERROR(IF($G85=Tabelid!$L$6,Eksplikatsioon!AG87/SUM(Eksplikatsioon!$O87:'Eksplikatsioon'!$AG87),IF($G85=Tabelid!$L$4,IFERROR(SUMIFS($E:$E,$G:$G,Tabelid!$L$1,$C:$C,Tabelid!$J$4,$H:$H,AB$2,$A:$A,$A85)/SUMIFS($E:$E,$G:$G,Tabelid!$L$1,$C:$C,Tabelid!$J$4,$A:$A,$A85),0),IF($G85=Tabelid!$L$5,IFERROR(SUMIFS($E:$E,$G:$G,Tabelid!$L$1,$C:$C,Tabelid!$J$4,$H:$H,AB$2)/SUMIFS($E:$E,$G:$G,Tabelid!$L$1,$C:$C,Tabelid!$J$4),0),""))),"")</f>
        <v>0</v>
      </c>
      <c r="AC85" s="29">
        <f>IFERROR(IF($G85=Tabelid!$L$6,$E85*J85,IFERROR($E85*J85/SUM($J85:$AB85)*(Eksplikatsioon!O87)/SUMPRODUCT($J85:$AB85,Eksplikatsioon!$O87:$AG87),"")),"")</f>
        <v>12.159000000000001</v>
      </c>
      <c r="AD85" s="29">
        <f>IFERROR(IF($G85=Tabelid!$L$6,$E85*K85,IFERROR($E85*K85/SUM($J85:$AB85)*(Eksplikatsioon!P87)/SUMPRODUCT($J85:$AB85,Eksplikatsioon!$O87:$AG87),"")),"")</f>
        <v>0</v>
      </c>
      <c r="AE85" s="29">
        <f>IFERROR(IF($G85=Tabelid!$L$6,$E85*L85,IFERROR($E85*L85/SUM($J85:$AB85)*(Eksplikatsioon!Q87)/SUMPRODUCT($J85:$AB85,Eksplikatsioon!$O87:$AG87),"")),"")</f>
        <v>0</v>
      </c>
      <c r="AF85" s="29">
        <f>IFERROR(IF($G85=Tabelid!$L$6,$E85*M85,IFERROR($E85*M85/SUM($J85:$AB85)*(Eksplikatsioon!R87)/SUMPRODUCT($J85:$AB85,Eksplikatsioon!$O87:$AG87),"")),"")</f>
        <v>0</v>
      </c>
      <c r="AG85" s="29">
        <f>IFERROR(IF($G85=Tabelid!$L$6,$E85*N85,IFERROR($E85*N85/SUM($J85:$AB85)*(Eksplikatsioon!S87)/SUMPRODUCT($J85:$AB85,Eksplikatsioon!$O87:$AG87),"")),"")</f>
        <v>7.141</v>
      </c>
      <c r="AH85" s="29">
        <f>IFERROR(IF($G85=Tabelid!$L$6,$E85*O85,IFERROR($E85*O85/SUM($J85:$AB85)*(Eksplikatsioon!T87)/SUMPRODUCT($J85:$AB85,Eksplikatsioon!$O87:$AG87),"")),"")</f>
        <v>0</v>
      </c>
      <c r="AI85" s="29">
        <f>IFERROR(IF($G85=Tabelid!$L$6,$E85*P85,IFERROR($E85*P85/SUM($J85:$AB85)*(Eksplikatsioon!U87)/SUMPRODUCT($J85:$AB85,Eksplikatsioon!$O87:$AG87),"")),"")</f>
        <v>0</v>
      </c>
      <c r="AJ85" s="29">
        <f>IFERROR(IF($G85=Tabelid!$L$6,$E85*Q85,IFERROR($E85*Q85/SUM($J85:$AB85)*(Eksplikatsioon!V87)/SUMPRODUCT($J85:$AB85,Eksplikatsioon!$O87:$AG87),"")),"")</f>
        <v>0</v>
      </c>
      <c r="AK85" s="29">
        <f>IFERROR(IF($G85=Tabelid!$L$6,$E85*R85,IFERROR($E85*R85/SUM($J85:$AB85)*(Eksplikatsioon!W87)/SUMPRODUCT($J85:$AB85,Eksplikatsioon!$O87:$AG87),"")),"")</f>
        <v>0</v>
      </c>
      <c r="AL85" s="29">
        <f>IFERROR(IF($G85=Tabelid!$L$6,$E85*S85,IFERROR($E85*S85/SUM($J85:$AB85)*(Eksplikatsioon!X87)/SUMPRODUCT($J85:$AB85,Eksplikatsioon!$O87:$AG87),"")),"")</f>
        <v>0</v>
      </c>
      <c r="AM85" s="29">
        <f>IFERROR(IF($G85=Tabelid!$L$6,$E85*T85,IFERROR($E85*T85/SUM($J85:$AB85)*(Eksplikatsioon!Y87)/SUMPRODUCT($J85:$AB85,Eksplikatsioon!$O87:$AG87),"")),"")</f>
        <v>0</v>
      </c>
      <c r="AN85" s="29">
        <f>IFERROR(IF($G85=Tabelid!$L$6,$E85*U85,IFERROR($E85*U85/SUM($J85:$AB85)*(Eksplikatsioon!Z87)/SUMPRODUCT($J85:$AB85,Eksplikatsioon!$O87:$AG87),"")),"")</f>
        <v>0</v>
      </c>
      <c r="AO85" s="29">
        <f>IFERROR(IF($G85=Tabelid!$L$6,$E85*V85,IFERROR($E85*V85/SUM($J85:$AB85)*(Eksplikatsioon!AA87)/SUMPRODUCT($J85:$AB85,Eksplikatsioon!$O87:$AG87),"")),"")</f>
        <v>0</v>
      </c>
      <c r="AP85" s="29">
        <f>IFERROR(IF($G85=Tabelid!$L$6,$E85*W85,IFERROR($E85*W85/SUM($J85:$AB85)*(Eksplikatsioon!AB87)/SUMPRODUCT($J85:$AB85,Eksplikatsioon!$O87:$AG87),"")),"")</f>
        <v>0</v>
      </c>
      <c r="AQ85" s="29">
        <f>IFERROR(IF($G85=Tabelid!$L$6,$E85*X85,IFERROR($E85*X85/SUM($J85:$AB85)*(Eksplikatsioon!AC87)/SUMPRODUCT($J85:$AB85,Eksplikatsioon!$O87:$AG87),"")),"")</f>
        <v>0</v>
      </c>
      <c r="AR85" s="29">
        <f>IFERROR(IF($G85=Tabelid!$L$6,$E85*Y85,IFERROR($E85*Y85/SUM($J85:$AB85)*(Eksplikatsioon!AD87)/SUMPRODUCT($J85:$AB85,Eksplikatsioon!$O87:$AG87),"")),"")</f>
        <v>0</v>
      </c>
      <c r="AS85" s="29">
        <f>IFERROR(IF($G85=Tabelid!$L$6,$E85*Z85,IFERROR($E85*Z85/SUM($J85:$AB85)*(Eksplikatsioon!AE87)/SUMPRODUCT($J85:$AB85,Eksplikatsioon!$O87:$AG87),"")),"")</f>
        <v>0</v>
      </c>
      <c r="AT85" s="29">
        <f>IFERROR(IF($G85=Tabelid!$L$6,$E85*AA85,IFERROR($E85*AA85/SUM($J85:$AB85)*(Eksplikatsioon!AF87)/SUMPRODUCT($J85:$AB85,Eksplikatsioon!$O87:$AG87),"")),"")</f>
        <v>0</v>
      </c>
      <c r="AU85" s="29">
        <f>IFERROR(IF($G85=Tabelid!$L$6,$E85*AB85,IFERROR($E85*AB85/SUM($J85:$AB85)*(Eksplikatsioon!AG87)/SUMPRODUCT($J85:$AB85,Eksplikatsioon!$O87:$AG87),"")),"")</f>
        <v>0</v>
      </c>
    </row>
    <row r="86" spans="1:47" x14ac:dyDescent="0.25">
      <c r="A86" s="23" t="str">
        <f>IF(Eksplikatsioon!A88=0,"",Eksplikatsioon!A88)</f>
        <v>04</v>
      </c>
      <c r="B86" s="56">
        <f>IF(Eksplikatsioon!B88=0,"",Eksplikatsioon!B88)</f>
        <v>404</v>
      </c>
      <c r="C86" s="23" t="str">
        <f>IF(Eksplikatsioon!C88=0,"",Eksplikatsioon!C88)</f>
        <v>ÜÜRITAV PIND</v>
      </c>
      <c r="D86" s="23" t="str">
        <f>IF(Eksplikatsioon!D88=0,"",Eksplikatsioon!D88)</f>
        <v>Kööginurk/Köök</v>
      </c>
      <c r="E86" s="54">
        <f>IF(Eksplikatsioon!F88=0,"",Eksplikatsioon!F88)</f>
        <v>47.4</v>
      </c>
      <c r="F86" s="23" t="str">
        <f>IF(Eksplikatsioon!H88=0,"",Eksplikatsioon!H88)</f>
        <v>SKA 63% ruumist ja TEHIK 37% ruumist</v>
      </c>
      <c r="G86" s="23" t="str">
        <f>IF(Eksplikatsioon!J88=0,"",Eksplikatsioon!J88)</f>
        <v>Ühiskasutuses muu pind (muu)</v>
      </c>
      <c r="H86" s="23" t="str">
        <f>IF(Eksplikatsioon!K88=0,"",Eksplikatsioon!K88)</f>
        <v/>
      </c>
      <c r="I86" s="23" t="str">
        <f>IF(Eksplikatsioon!L88=0,"",Eksplikatsioon!L88)</f>
        <v/>
      </c>
      <c r="J86" s="29">
        <f>IFERROR(IF($G86=Tabelid!$L$6,Eksplikatsioon!O88/SUM(Eksplikatsioon!$O88:'Eksplikatsioon'!$AG88),IF($G86=Tabelid!$L$4,IFERROR(SUMIFS($E:$E,$G:$G,Tabelid!$L$1,$C:$C,Tabelid!$J$4,$H:$H,J$2,$A:$A,$A86)/SUMIFS($E:$E,$G:$G,Tabelid!$L$1,$C:$C,Tabelid!$J$4,$A:$A,$A86),0),IF($G86=Tabelid!$L$5,IFERROR(SUMIFS($E:$E,$G:$G,Tabelid!$L$1,$C:$C,Tabelid!$J$4,$H:$H,J$2)/SUMIFS($E:$E,$G:$G,Tabelid!$L$1,$C:$C,Tabelid!$J$4),0),""))),"")</f>
        <v>0.63</v>
      </c>
      <c r="K86" s="29">
        <f>IFERROR(IF($G86=Tabelid!$L$6,Eksplikatsioon!P88/SUM(Eksplikatsioon!$O88:'Eksplikatsioon'!$AG88),IF($G86=Tabelid!$L$4,IFERROR(SUMIFS($E:$E,$G:$G,Tabelid!$L$1,$C:$C,Tabelid!$J$4,$H:$H,K$2,$A:$A,$A86)/SUMIFS($E:$E,$G:$G,Tabelid!$L$1,$C:$C,Tabelid!$J$4,$A:$A,$A86),0),IF($G86=Tabelid!$L$5,IFERROR(SUMIFS($E:$E,$G:$G,Tabelid!$L$1,$C:$C,Tabelid!$J$4,$H:$H,K$2)/SUMIFS($E:$E,$G:$G,Tabelid!$L$1,$C:$C,Tabelid!$J$4),0),""))),"")</f>
        <v>0</v>
      </c>
      <c r="L86" s="29">
        <f>IFERROR(IF($G86=Tabelid!$L$6,Eksplikatsioon!Q88/SUM(Eksplikatsioon!$O88:'Eksplikatsioon'!$AG88),IF($G86=Tabelid!$L$4,IFERROR(SUMIFS($E:$E,$G:$G,Tabelid!$L$1,$C:$C,Tabelid!$J$4,$H:$H,L$2,$A:$A,$A86)/SUMIFS($E:$E,$G:$G,Tabelid!$L$1,$C:$C,Tabelid!$J$4,$A:$A,$A86),0),IF($G86=Tabelid!$L$5,IFERROR(SUMIFS($E:$E,$G:$G,Tabelid!$L$1,$C:$C,Tabelid!$J$4,$H:$H,L$2)/SUMIFS($E:$E,$G:$G,Tabelid!$L$1,$C:$C,Tabelid!$J$4),0),""))),"")</f>
        <v>0</v>
      </c>
      <c r="M86" s="29">
        <f>IFERROR(IF($G86=Tabelid!$L$6,Eksplikatsioon!R88/SUM(Eksplikatsioon!$O88:'Eksplikatsioon'!$AG88),IF($G86=Tabelid!$L$4,IFERROR(SUMIFS($E:$E,$G:$G,Tabelid!$L$1,$C:$C,Tabelid!$J$4,$H:$H,M$2,$A:$A,$A86)/SUMIFS($E:$E,$G:$G,Tabelid!$L$1,$C:$C,Tabelid!$J$4,$A:$A,$A86),0),IF($G86=Tabelid!$L$5,IFERROR(SUMIFS($E:$E,$G:$G,Tabelid!$L$1,$C:$C,Tabelid!$J$4,$H:$H,M$2)/SUMIFS($E:$E,$G:$G,Tabelid!$L$1,$C:$C,Tabelid!$J$4),0),""))),"")</f>
        <v>0</v>
      </c>
      <c r="N86" s="29">
        <f>IFERROR(IF($G86=Tabelid!$L$6,Eksplikatsioon!S88/SUM(Eksplikatsioon!$O88:'Eksplikatsioon'!$AG88),IF($G86=Tabelid!$L$4,IFERROR(SUMIFS($E:$E,$G:$G,Tabelid!$L$1,$C:$C,Tabelid!$J$4,$H:$H,N$2,$A:$A,$A86)/SUMIFS($E:$E,$G:$G,Tabelid!$L$1,$C:$C,Tabelid!$J$4,$A:$A,$A86),0),IF($G86=Tabelid!$L$5,IFERROR(SUMIFS($E:$E,$G:$G,Tabelid!$L$1,$C:$C,Tabelid!$J$4,$H:$H,N$2)/SUMIFS($E:$E,$G:$G,Tabelid!$L$1,$C:$C,Tabelid!$J$4),0),""))),"")</f>
        <v>0.37</v>
      </c>
      <c r="O86" s="29">
        <f>IFERROR(IF($G86=Tabelid!$L$6,Eksplikatsioon!T88/SUM(Eksplikatsioon!$O88:'Eksplikatsioon'!$AG88),IF($G86=Tabelid!$L$4,IFERROR(SUMIFS($E:$E,$G:$G,Tabelid!$L$1,$C:$C,Tabelid!$J$4,$H:$H,O$2,$A:$A,$A86)/SUMIFS($E:$E,$G:$G,Tabelid!$L$1,$C:$C,Tabelid!$J$4,$A:$A,$A86),0),IF($G86=Tabelid!$L$5,IFERROR(SUMIFS($E:$E,$G:$G,Tabelid!$L$1,$C:$C,Tabelid!$J$4,$H:$H,O$2)/SUMIFS($E:$E,$G:$G,Tabelid!$L$1,$C:$C,Tabelid!$J$4),0),""))),"")</f>
        <v>0</v>
      </c>
      <c r="P86" s="29">
        <f>IFERROR(IF($G86=Tabelid!$L$6,Eksplikatsioon!U88/SUM(Eksplikatsioon!$O88:'Eksplikatsioon'!$AG88),IF($G86=Tabelid!$L$4,IFERROR(SUMIFS($E:$E,$G:$G,Tabelid!$L$1,$C:$C,Tabelid!$J$4,$H:$H,P$2,$A:$A,$A86)/SUMIFS($E:$E,$G:$G,Tabelid!$L$1,$C:$C,Tabelid!$J$4,$A:$A,$A86),0),IF($G86=Tabelid!$L$5,IFERROR(SUMIFS($E:$E,$G:$G,Tabelid!$L$1,$C:$C,Tabelid!$J$4,$H:$H,P$2)/SUMIFS($E:$E,$G:$G,Tabelid!$L$1,$C:$C,Tabelid!$J$4),0),""))),"")</f>
        <v>0</v>
      </c>
      <c r="Q86" s="29">
        <f>IFERROR(IF($G86=Tabelid!$L$6,Eksplikatsioon!V88/SUM(Eksplikatsioon!$O88:'Eksplikatsioon'!$AG88),IF($G86=Tabelid!$L$4,IFERROR(SUMIFS($E:$E,$G:$G,Tabelid!$L$1,$C:$C,Tabelid!$J$4,$H:$H,Q$2,$A:$A,$A86)/SUMIFS($E:$E,$G:$G,Tabelid!$L$1,$C:$C,Tabelid!$J$4,$A:$A,$A86),0),IF($G86=Tabelid!$L$5,IFERROR(SUMIFS($E:$E,$G:$G,Tabelid!$L$1,$C:$C,Tabelid!$J$4,$H:$H,Q$2)/SUMIFS($E:$E,$G:$G,Tabelid!$L$1,$C:$C,Tabelid!$J$4),0),""))),"")</f>
        <v>0</v>
      </c>
      <c r="R86" s="29">
        <f>IFERROR(IF($G86=Tabelid!$L$6,Eksplikatsioon!W88/SUM(Eksplikatsioon!$O88:'Eksplikatsioon'!$AG88),IF($G86=Tabelid!$L$4,IFERROR(SUMIFS($E:$E,$G:$G,Tabelid!$L$1,$C:$C,Tabelid!$J$4,$H:$H,R$2,$A:$A,$A86)/SUMIFS($E:$E,$G:$G,Tabelid!$L$1,$C:$C,Tabelid!$J$4,$A:$A,$A86),0),IF($G86=Tabelid!$L$5,IFERROR(SUMIFS($E:$E,$G:$G,Tabelid!$L$1,$C:$C,Tabelid!$J$4,$H:$H,R$2)/SUMIFS($E:$E,$G:$G,Tabelid!$L$1,$C:$C,Tabelid!$J$4),0),""))),"")</f>
        <v>0</v>
      </c>
      <c r="S86" s="29">
        <f>IFERROR(IF($G86=Tabelid!$L$6,Eksplikatsioon!X88/SUM(Eksplikatsioon!$O88:'Eksplikatsioon'!$AG88),IF($G86=Tabelid!$L$4,IFERROR(SUMIFS($E:$E,$G:$G,Tabelid!$L$1,$C:$C,Tabelid!$J$4,$H:$H,S$2,$A:$A,$A86)/SUMIFS($E:$E,$G:$G,Tabelid!$L$1,$C:$C,Tabelid!$J$4,$A:$A,$A86),0),IF($G86=Tabelid!$L$5,IFERROR(SUMIFS($E:$E,$G:$G,Tabelid!$L$1,$C:$C,Tabelid!$J$4,$H:$H,S$2)/SUMIFS($E:$E,$G:$G,Tabelid!$L$1,$C:$C,Tabelid!$J$4),0),""))),"")</f>
        <v>0</v>
      </c>
      <c r="T86" s="29">
        <f>IFERROR(IF($G86=Tabelid!$L$6,Eksplikatsioon!Y88/SUM(Eksplikatsioon!$O88:'Eksplikatsioon'!$AG88),IF($G86=Tabelid!$L$4,IFERROR(SUMIFS($E:$E,$G:$G,Tabelid!$L$1,$C:$C,Tabelid!$J$4,$H:$H,T$2,$A:$A,$A86)/SUMIFS($E:$E,$G:$G,Tabelid!$L$1,$C:$C,Tabelid!$J$4,$A:$A,$A86),0),IF($G86=Tabelid!$L$5,IFERROR(SUMIFS($E:$E,$G:$G,Tabelid!$L$1,$C:$C,Tabelid!$J$4,$H:$H,T$2)/SUMIFS($E:$E,$G:$G,Tabelid!$L$1,$C:$C,Tabelid!$J$4),0),""))),"")</f>
        <v>0</v>
      </c>
      <c r="U86" s="29">
        <f>IFERROR(IF($G86=Tabelid!$L$6,Eksplikatsioon!Z88/SUM(Eksplikatsioon!$O88:'Eksplikatsioon'!$AG88),IF($G86=Tabelid!$L$4,IFERROR(SUMIFS($E:$E,$G:$G,Tabelid!$L$1,$C:$C,Tabelid!$J$4,$H:$H,U$2,$A:$A,$A86)/SUMIFS($E:$E,$G:$G,Tabelid!$L$1,$C:$C,Tabelid!$J$4,$A:$A,$A86),0),IF($G86=Tabelid!$L$5,IFERROR(SUMIFS($E:$E,$G:$G,Tabelid!$L$1,$C:$C,Tabelid!$J$4,$H:$H,U$2)/SUMIFS($E:$E,$G:$G,Tabelid!$L$1,$C:$C,Tabelid!$J$4),0),""))),"")</f>
        <v>0</v>
      </c>
      <c r="V86" s="29">
        <f>IFERROR(IF($G86=Tabelid!$L$6,Eksplikatsioon!AA88/SUM(Eksplikatsioon!$O88:'Eksplikatsioon'!$AG88),IF($G86=Tabelid!$L$4,IFERROR(SUMIFS($E:$E,$G:$G,Tabelid!$L$1,$C:$C,Tabelid!$J$4,$H:$H,V$2,$A:$A,$A86)/SUMIFS($E:$E,$G:$G,Tabelid!$L$1,$C:$C,Tabelid!$J$4,$A:$A,$A86),0),IF($G86=Tabelid!$L$5,IFERROR(SUMIFS($E:$E,$G:$G,Tabelid!$L$1,$C:$C,Tabelid!$J$4,$H:$H,V$2)/SUMIFS($E:$E,$G:$G,Tabelid!$L$1,$C:$C,Tabelid!$J$4),0),""))),"")</f>
        <v>0</v>
      </c>
      <c r="W86" s="29">
        <f>IFERROR(IF($G86=Tabelid!$L$6,Eksplikatsioon!AB88/SUM(Eksplikatsioon!$O88:'Eksplikatsioon'!$AG88),IF($G86=Tabelid!$L$4,IFERROR(SUMIFS($E:$E,$G:$G,Tabelid!$L$1,$C:$C,Tabelid!$J$4,$H:$H,W$2,$A:$A,$A86)/SUMIFS($E:$E,$G:$G,Tabelid!$L$1,$C:$C,Tabelid!$J$4,$A:$A,$A86),0),IF($G86=Tabelid!$L$5,IFERROR(SUMIFS($E:$E,$G:$G,Tabelid!$L$1,$C:$C,Tabelid!$J$4,$H:$H,W$2)/SUMIFS($E:$E,$G:$G,Tabelid!$L$1,$C:$C,Tabelid!$J$4),0),""))),"")</f>
        <v>0</v>
      </c>
      <c r="X86" s="29">
        <f>IFERROR(IF($G86=Tabelid!$L$6,Eksplikatsioon!AC88/SUM(Eksplikatsioon!$O88:'Eksplikatsioon'!$AG88),IF($G86=Tabelid!$L$4,IFERROR(SUMIFS($E:$E,$G:$G,Tabelid!$L$1,$C:$C,Tabelid!$J$4,$H:$H,X$2,$A:$A,$A86)/SUMIFS($E:$E,$G:$G,Tabelid!$L$1,$C:$C,Tabelid!$J$4,$A:$A,$A86),0),IF($G86=Tabelid!$L$5,IFERROR(SUMIFS($E:$E,$G:$G,Tabelid!$L$1,$C:$C,Tabelid!$J$4,$H:$H,X$2)/SUMIFS($E:$E,$G:$G,Tabelid!$L$1,$C:$C,Tabelid!$J$4),0),""))),"")</f>
        <v>0</v>
      </c>
      <c r="Y86" s="29">
        <f>IFERROR(IF($G86=Tabelid!$L$6,Eksplikatsioon!AD88/SUM(Eksplikatsioon!$O88:'Eksplikatsioon'!$AG88),IF($G86=Tabelid!$L$4,IFERROR(SUMIFS($E:$E,$G:$G,Tabelid!$L$1,$C:$C,Tabelid!$J$4,$H:$H,Y$2,$A:$A,$A86)/SUMIFS($E:$E,$G:$G,Tabelid!$L$1,$C:$C,Tabelid!$J$4,$A:$A,$A86),0),IF($G86=Tabelid!$L$5,IFERROR(SUMIFS($E:$E,$G:$G,Tabelid!$L$1,$C:$C,Tabelid!$J$4,$H:$H,Y$2)/SUMIFS($E:$E,$G:$G,Tabelid!$L$1,$C:$C,Tabelid!$J$4),0),""))),"")</f>
        <v>0</v>
      </c>
      <c r="Z86" s="29">
        <f>IFERROR(IF($G86=Tabelid!$L$6,Eksplikatsioon!AE88/SUM(Eksplikatsioon!$O88:'Eksplikatsioon'!$AG88),IF($G86=Tabelid!$L$4,IFERROR(SUMIFS($E:$E,$G:$G,Tabelid!$L$1,$C:$C,Tabelid!$J$4,$H:$H,Z$2,$A:$A,$A86)/SUMIFS($E:$E,$G:$G,Tabelid!$L$1,$C:$C,Tabelid!$J$4,$A:$A,$A86),0),IF($G86=Tabelid!$L$5,IFERROR(SUMIFS($E:$E,$G:$G,Tabelid!$L$1,$C:$C,Tabelid!$J$4,$H:$H,Z$2)/SUMIFS($E:$E,$G:$G,Tabelid!$L$1,$C:$C,Tabelid!$J$4),0),""))),"")</f>
        <v>0</v>
      </c>
      <c r="AA86" s="29">
        <f>IFERROR(IF($G86=Tabelid!$L$6,Eksplikatsioon!AF88/SUM(Eksplikatsioon!$O88:'Eksplikatsioon'!$AG88),IF($G86=Tabelid!$L$4,IFERROR(SUMIFS($E:$E,$G:$G,Tabelid!$L$1,$C:$C,Tabelid!$J$4,$H:$H,AA$2,$A:$A,$A86)/SUMIFS($E:$E,$G:$G,Tabelid!$L$1,$C:$C,Tabelid!$J$4,$A:$A,$A86),0),IF($G86=Tabelid!$L$5,IFERROR(SUMIFS($E:$E,$G:$G,Tabelid!$L$1,$C:$C,Tabelid!$J$4,$H:$H,AA$2)/SUMIFS($E:$E,$G:$G,Tabelid!$L$1,$C:$C,Tabelid!$J$4),0),""))),"")</f>
        <v>0</v>
      </c>
      <c r="AB86" s="29">
        <f>IFERROR(IF($G86=Tabelid!$L$6,Eksplikatsioon!AG88/SUM(Eksplikatsioon!$O88:'Eksplikatsioon'!$AG88),IF($G86=Tabelid!$L$4,IFERROR(SUMIFS($E:$E,$G:$G,Tabelid!$L$1,$C:$C,Tabelid!$J$4,$H:$H,AB$2,$A:$A,$A86)/SUMIFS($E:$E,$G:$G,Tabelid!$L$1,$C:$C,Tabelid!$J$4,$A:$A,$A86),0),IF($G86=Tabelid!$L$5,IFERROR(SUMIFS($E:$E,$G:$G,Tabelid!$L$1,$C:$C,Tabelid!$J$4,$H:$H,AB$2)/SUMIFS($E:$E,$G:$G,Tabelid!$L$1,$C:$C,Tabelid!$J$4),0),""))),"")</f>
        <v>0</v>
      </c>
      <c r="AC86" s="29">
        <f>IFERROR(IF($G86=Tabelid!$L$6,$E86*J86,IFERROR($E86*J86/SUM($J86:$AB86)*(Eksplikatsioon!O88)/SUMPRODUCT($J86:$AB86,Eksplikatsioon!$O88:$AG88),"")),"")</f>
        <v>29.861999999999998</v>
      </c>
      <c r="AD86" s="29">
        <f>IFERROR(IF($G86=Tabelid!$L$6,$E86*K86,IFERROR($E86*K86/SUM($J86:$AB86)*(Eksplikatsioon!P88)/SUMPRODUCT($J86:$AB86,Eksplikatsioon!$O88:$AG88),"")),"")</f>
        <v>0</v>
      </c>
      <c r="AE86" s="29">
        <f>IFERROR(IF($G86=Tabelid!$L$6,$E86*L86,IFERROR($E86*L86/SUM($J86:$AB86)*(Eksplikatsioon!Q88)/SUMPRODUCT($J86:$AB86,Eksplikatsioon!$O88:$AG88),"")),"")</f>
        <v>0</v>
      </c>
      <c r="AF86" s="29">
        <f>IFERROR(IF($G86=Tabelid!$L$6,$E86*M86,IFERROR($E86*M86/SUM($J86:$AB86)*(Eksplikatsioon!R88)/SUMPRODUCT($J86:$AB86,Eksplikatsioon!$O88:$AG88),"")),"")</f>
        <v>0</v>
      </c>
      <c r="AG86" s="29">
        <f>IFERROR(IF($G86=Tabelid!$L$6,$E86*N86,IFERROR($E86*N86/SUM($J86:$AB86)*(Eksplikatsioon!S88)/SUMPRODUCT($J86:$AB86,Eksplikatsioon!$O88:$AG88),"")),"")</f>
        <v>17.538</v>
      </c>
      <c r="AH86" s="29">
        <f>IFERROR(IF($G86=Tabelid!$L$6,$E86*O86,IFERROR($E86*O86/SUM($J86:$AB86)*(Eksplikatsioon!T88)/SUMPRODUCT($J86:$AB86,Eksplikatsioon!$O88:$AG88),"")),"")</f>
        <v>0</v>
      </c>
      <c r="AI86" s="29">
        <f>IFERROR(IF($G86=Tabelid!$L$6,$E86*P86,IFERROR($E86*P86/SUM($J86:$AB86)*(Eksplikatsioon!U88)/SUMPRODUCT($J86:$AB86,Eksplikatsioon!$O88:$AG88),"")),"")</f>
        <v>0</v>
      </c>
      <c r="AJ86" s="29">
        <f>IFERROR(IF($G86=Tabelid!$L$6,$E86*Q86,IFERROR($E86*Q86/SUM($J86:$AB86)*(Eksplikatsioon!V88)/SUMPRODUCT($J86:$AB86,Eksplikatsioon!$O88:$AG88),"")),"")</f>
        <v>0</v>
      </c>
      <c r="AK86" s="29">
        <f>IFERROR(IF($G86=Tabelid!$L$6,$E86*R86,IFERROR($E86*R86/SUM($J86:$AB86)*(Eksplikatsioon!W88)/SUMPRODUCT($J86:$AB86,Eksplikatsioon!$O88:$AG88),"")),"")</f>
        <v>0</v>
      </c>
      <c r="AL86" s="29">
        <f>IFERROR(IF($G86=Tabelid!$L$6,$E86*S86,IFERROR($E86*S86/SUM($J86:$AB86)*(Eksplikatsioon!X88)/SUMPRODUCT($J86:$AB86,Eksplikatsioon!$O88:$AG88),"")),"")</f>
        <v>0</v>
      </c>
      <c r="AM86" s="29">
        <f>IFERROR(IF($G86=Tabelid!$L$6,$E86*T86,IFERROR($E86*T86/SUM($J86:$AB86)*(Eksplikatsioon!Y88)/SUMPRODUCT($J86:$AB86,Eksplikatsioon!$O88:$AG88),"")),"")</f>
        <v>0</v>
      </c>
      <c r="AN86" s="29">
        <f>IFERROR(IF($G86=Tabelid!$L$6,$E86*U86,IFERROR($E86*U86/SUM($J86:$AB86)*(Eksplikatsioon!Z88)/SUMPRODUCT($J86:$AB86,Eksplikatsioon!$O88:$AG88),"")),"")</f>
        <v>0</v>
      </c>
      <c r="AO86" s="29">
        <f>IFERROR(IF($G86=Tabelid!$L$6,$E86*V86,IFERROR($E86*V86/SUM($J86:$AB86)*(Eksplikatsioon!AA88)/SUMPRODUCT($J86:$AB86,Eksplikatsioon!$O88:$AG88),"")),"")</f>
        <v>0</v>
      </c>
      <c r="AP86" s="29">
        <f>IFERROR(IF($G86=Tabelid!$L$6,$E86*W86,IFERROR($E86*W86/SUM($J86:$AB86)*(Eksplikatsioon!AB88)/SUMPRODUCT($J86:$AB86,Eksplikatsioon!$O88:$AG88),"")),"")</f>
        <v>0</v>
      </c>
      <c r="AQ86" s="29">
        <f>IFERROR(IF($G86=Tabelid!$L$6,$E86*X86,IFERROR($E86*X86/SUM($J86:$AB86)*(Eksplikatsioon!AC88)/SUMPRODUCT($J86:$AB86,Eksplikatsioon!$O88:$AG88),"")),"")</f>
        <v>0</v>
      </c>
      <c r="AR86" s="29">
        <f>IFERROR(IF($G86=Tabelid!$L$6,$E86*Y86,IFERROR($E86*Y86/SUM($J86:$AB86)*(Eksplikatsioon!AD88)/SUMPRODUCT($J86:$AB86,Eksplikatsioon!$O88:$AG88),"")),"")</f>
        <v>0</v>
      </c>
      <c r="AS86" s="29">
        <f>IFERROR(IF($G86=Tabelid!$L$6,$E86*Z86,IFERROR($E86*Z86/SUM($J86:$AB86)*(Eksplikatsioon!AE88)/SUMPRODUCT($J86:$AB86,Eksplikatsioon!$O88:$AG88),"")),"")</f>
        <v>0</v>
      </c>
      <c r="AT86" s="29">
        <f>IFERROR(IF($G86=Tabelid!$L$6,$E86*AA86,IFERROR($E86*AA86/SUM($J86:$AB86)*(Eksplikatsioon!AF88)/SUMPRODUCT($J86:$AB86,Eksplikatsioon!$O88:$AG88),"")),"")</f>
        <v>0</v>
      </c>
      <c r="AU86" s="29">
        <f>IFERROR(IF($G86=Tabelid!$L$6,$E86*AB86,IFERROR($E86*AB86/SUM($J86:$AB86)*(Eksplikatsioon!AG88)/SUMPRODUCT($J86:$AB86,Eksplikatsioon!$O88:$AG88),"")),"")</f>
        <v>0</v>
      </c>
    </row>
    <row r="87" spans="1:47" x14ac:dyDescent="0.25">
      <c r="A87" s="23" t="str">
        <f>IF(Eksplikatsioon!A89=0,"",Eksplikatsioon!A89)</f>
        <v>04</v>
      </c>
      <c r="B87" s="56">
        <f>IF(Eksplikatsioon!B89=0,"",Eksplikatsioon!B89)</f>
        <v>405</v>
      </c>
      <c r="C87" s="23" t="str">
        <f>IF(Eksplikatsioon!C89=0,"",Eksplikatsioon!C89)</f>
        <v>ÜÜRITAV PIND</v>
      </c>
      <c r="D87" s="23" t="str">
        <f>IF(Eksplikatsioon!D89=0,"",Eksplikatsioon!D89)</f>
        <v>Koridor</v>
      </c>
      <c r="E87" s="54">
        <f>IF(Eksplikatsioon!F89=0,"",Eksplikatsioon!F89)</f>
        <v>4.8</v>
      </c>
      <c r="F87" s="23" t="str">
        <f>IF(Eksplikatsioon!H89=0,"",Eksplikatsioon!H89)</f>
        <v>SKA 63% ruumist ja TEHIK 37% ruumist</v>
      </c>
      <c r="G87" s="23" t="str">
        <f>IF(Eksplikatsioon!J89=0,"",Eksplikatsioon!J89)</f>
        <v>Ühiskasutuses muu pind (muu)</v>
      </c>
      <c r="H87" s="23" t="str">
        <f>IF(Eksplikatsioon!K89=0,"",Eksplikatsioon!K89)</f>
        <v/>
      </c>
      <c r="I87" s="23" t="str">
        <f>IF(Eksplikatsioon!L89=0,"",Eksplikatsioon!L89)</f>
        <v/>
      </c>
      <c r="J87" s="29">
        <f>IFERROR(IF($G87=Tabelid!$L$6,Eksplikatsioon!O89/SUM(Eksplikatsioon!$O89:'Eksplikatsioon'!$AG89),IF($G87=Tabelid!$L$4,IFERROR(SUMIFS($E:$E,$G:$G,Tabelid!$L$1,$C:$C,Tabelid!$J$4,$H:$H,J$2,$A:$A,$A87)/SUMIFS($E:$E,$G:$G,Tabelid!$L$1,$C:$C,Tabelid!$J$4,$A:$A,$A87),0),IF($G87=Tabelid!$L$5,IFERROR(SUMIFS($E:$E,$G:$G,Tabelid!$L$1,$C:$C,Tabelid!$J$4,$H:$H,J$2)/SUMIFS($E:$E,$G:$G,Tabelid!$L$1,$C:$C,Tabelid!$J$4),0),""))),"")</f>
        <v>0.63</v>
      </c>
      <c r="K87" s="29">
        <f>IFERROR(IF($G87=Tabelid!$L$6,Eksplikatsioon!P89/SUM(Eksplikatsioon!$O89:'Eksplikatsioon'!$AG89),IF($G87=Tabelid!$L$4,IFERROR(SUMIFS($E:$E,$G:$G,Tabelid!$L$1,$C:$C,Tabelid!$J$4,$H:$H,K$2,$A:$A,$A87)/SUMIFS($E:$E,$G:$G,Tabelid!$L$1,$C:$C,Tabelid!$J$4,$A:$A,$A87),0),IF($G87=Tabelid!$L$5,IFERROR(SUMIFS($E:$E,$G:$G,Tabelid!$L$1,$C:$C,Tabelid!$J$4,$H:$H,K$2)/SUMIFS($E:$E,$G:$G,Tabelid!$L$1,$C:$C,Tabelid!$J$4),0),""))),"")</f>
        <v>0</v>
      </c>
      <c r="L87" s="29">
        <f>IFERROR(IF($G87=Tabelid!$L$6,Eksplikatsioon!Q89/SUM(Eksplikatsioon!$O89:'Eksplikatsioon'!$AG89),IF($G87=Tabelid!$L$4,IFERROR(SUMIFS($E:$E,$G:$G,Tabelid!$L$1,$C:$C,Tabelid!$J$4,$H:$H,L$2,$A:$A,$A87)/SUMIFS($E:$E,$G:$G,Tabelid!$L$1,$C:$C,Tabelid!$J$4,$A:$A,$A87),0),IF($G87=Tabelid!$L$5,IFERROR(SUMIFS($E:$E,$G:$G,Tabelid!$L$1,$C:$C,Tabelid!$J$4,$H:$H,L$2)/SUMIFS($E:$E,$G:$G,Tabelid!$L$1,$C:$C,Tabelid!$J$4),0),""))),"")</f>
        <v>0</v>
      </c>
      <c r="M87" s="29">
        <f>IFERROR(IF($G87=Tabelid!$L$6,Eksplikatsioon!R89/SUM(Eksplikatsioon!$O89:'Eksplikatsioon'!$AG89),IF($G87=Tabelid!$L$4,IFERROR(SUMIFS($E:$E,$G:$G,Tabelid!$L$1,$C:$C,Tabelid!$J$4,$H:$H,M$2,$A:$A,$A87)/SUMIFS($E:$E,$G:$G,Tabelid!$L$1,$C:$C,Tabelid!$J$4,$A:$A,$A87),0),IF($G87=Tabelid!$L$5,IFERROR(SUMIFS($E:$E,$G:$G,Tabelid!$L$1,$C:$C,Tabelid!$J$4,$H:$H,M$2)/SUMIFS($E:$E,$G:$G,Tabelid!$L$1,$C:$C,Tabelid!$J$4),0),""))),"")</f>
        <v>0</v>
      </c>
      <c r="N87" s="29">
        <f>IFERROR(IF($G87=Tabelid!$L$6,Eksplikatsioon!S89/SUM(Eksplikatsioon!$O89:'Eksplikatsioon'!$AG89),IF($G87=Tabelid!$L$4,IFERROR(SUMIFS($E:$E,$G:$G,Tabelid!$L$1,$C:$C,Tabelid!$J$4,$H:$H,N$2,$A:$A,$A87)/SUMIFS($E:$E,$G:$G,Tabelid!$L$1,$C:$C,Tabelid!$J$4,$A:$A,$A87),0),IF($G87=Tabelid!$L$5,IFERROR(SUMIFS($E:$E,$G:$G,Tabelid!$L$1,$C:$C,Tabelid!$J$4,$H:$H,N$2)/SUMIFS($E:$E,$G:$G,Tabelid!$L$1,$C:$C,Tabelid!$J$4),0),""))),"")</f>
        <v>0.37</v>
      </c>
      <c r="O87" s="29">
        <f>IFERROR(IF($G87=Tabelid!$L$6,Eksplikatsioon!T89/SUM(Eksplikatsioon!$O89:'Eksplikatsioon'!$AG89),IF($G87=Tabelid!$L$4,IFERROR(SUMIFS($E:$E,$G:$G,Tabelid!$L$1,$C:$C,Tabelid!$J$4,$H:$H,O$2,$A:$A,$A87)/SUMIFS($E:$E,$G:$G,Tabelid!$L$1,$C:$C,Tabelid!$J$4,$A:$A,$A87),0),IF($G87=Tabelid!$L$5,IFERROR(SUMIFS($E:$E,$G:$G,Tabelid!$L$1,$C:$C,Tabelid!$J$4,$H:$H,O$2)/SUMIFS($E:$E,$G:$G,Tabelid!$L$1,$C:$C,Tabelid!$J$4),0),""))),"")</f>
        <v>0</v>
      </c>
      <c r="P87" s="29">
        <f>IFERROR(IF($G87=Tabelid!$L$6,Eksplikatsioon!U89/SUM(Eksplikatsioon!$O89:'Eksplikatsioon'!$AG89),IF($G87=Tabelid!$L$4,IFERROR(SUMIFS($E:$E,$G:$G,Tabelid!$L$1,$C:$C,Tabelid!$J$4,$H:$H,P$2,$A:$A,$A87)/SUMIFS($E:$E,$G:$G,Tabelid!$L$1,$C:$C,Tabelid!$J$4,$A:$A,$A87),0),IF($G87=Tabelid!$L$5,IFERROR(SUMIFS($E:$E,$G:$G,Tabelid!$L$1,$C:$C,Tabelid!$J$4,$H:$H,P$2)/SUMIFS($E:$E,$G:$G,Tabelid!$L$1,$C:$C,Tabelid!$J$4),0),""))),"")</f>
        <v>0</v>
      </c>
      <c r="Q87" s="29">
        <f>IFERROR(IF($G87=Tabelid!$L$6,Eksplikatsioon!V89/SUM(Eksplikatsioon!$O89:'Eksplikatsioon'!$AG89),IF($G87=Tabelid!$L$4,IFERROR(SUMIFS($E:$E,$G:$G,Tabelid!$L$1,$C:$C,Tabelid!$J$4,$H:$H,Q$2,$A:$A,$A87)/SUMIFS($E:$E,$G:$G,Tabelid!$L$1,$C:$C,Tabelid!$J$4,$A:$A,$A87),0),IF($G87=Tabelid!$L$5,IFERROR(SUMIFS($E:$E,$G:$G,Tabelid!$L$1,$C:$C,Tabelid!$J$4,$H:$H,Q$2)/SUMIFS($E:$E,$G:$G,Tabelid!$L$1,$C:$C,Tabelid!$J$4),0),""))),"")</f>
        <v>0</v>
      </c>
      <c r="R87" s="29">
        <f>IFERROR(IF($G87=Tabelid!$L$6,Eksplikatsioon!W89/SUM(Eksplikatsioon!$O89:'Eksplikatsioon'!$AG89),IF($G87=Tabelid!$L$4,IFERROR(SUMIFS($E:$E,$G:$G,Tabelid!$L$1,$C:$C,Tabelid!$J$4,$H:$H,R$2,$A:$A,$A87)/SUMIFS($E:$E,$G:$G,Tabelid!$L$1,$C:$C,Tabelid!$J$4,$A:$A,$A87),0),IF($G87=Tabelid!$L$5,IFERROR(SUMIFS($E:$E,$G:$G,Tabelid!$L$1,$C:$C,Tabelid!$J$4,$H:$H,R$2)/SUMIFS($E:$E,$G:$G,Tabelid!$L$1,$C:$C,Tabelid!$J$4),0),""))),"")</f>
        <v>0</v>
      </c>
      <c r="S87" s="29">
        <f>IFERROR(IF($G87=Tabelid!$L$6,Eksplikatsioon!X89/SUM(Eksplikatsioon!$O89:'Eksplikatsioon'!$AG89),IF($G87=Tabelid!$L$4,IFERROR(SUMIFS($E:$E,$G:$G,Tabelid!$L$1,$C:$C,Tabelid!$J$4,$H:$H,S$2,$A:$A,$A87)/SUMIFS($E:$E,$G:$G,Tabelid!$L$1,$C:$C,Tabelid!$J$4,$A:$A,$A87),0),IF($G87=Tabelid!$L$5,IFERROR(SUMIFS($E:$E,$G:$G,Tabelid!$L$1,$C:$C,Tabelid!$J$4,$H:$H,S$2)/SUMIFS($E:$E,$G:$G,Tabelid!$L$1,$C:$C,Tabelid!$J$4),0),""))),"")</f>
        <v>0</v>
      </c>
      <c r="T87" s="29">
        <f>IFERROR(IF($G87=Tabelid!$L$6,Eksplikatsioon!Y89/SUM(Eksplikatsioon!$O89:'Eksplikatsioon'!$AG89),IF($G87=Tabelid!$L$4,IFERROR(SUMIFS($E:$E,$G:$G,Tabelid!$L$1,$C:$C,Tabelid!$J$4,$H:$H,T$2,$A:$A,$A87)/SUMIFS($E:$E,$G:$G,Tabelid!$L$1,$C:$C,Tabelid!$J$4,$A:$A,$A87),0),IF($G87=Tabelid!$L$5,IFERROR(SUMIFS($E:$E,$G:$G,Tabelid!$L$1,$C:$C,Tabelid!$J$4,$H:$H,T$2)/SUMIFS($E:$E,$G:$G,Tabelid!$L$1,$C:$C,Tabelid!$J$4),0),""))),"")</f>
        <v>0</v>
      </c>
      <c r="U87" s="29">
        <f>IFERROR(IF($G87=Tabelid!$L$6,Eksplikatsioon!Z89/SUM(Eksplikatsioon!$O89:'Eksplikatsioon'!$AG89),IF($G87=Tabelid!$L$4,IFERROR(SUMIFS($E:$E,$G:$G,Tabelid!$L$1,$C:$C,Tabelid!$J$4,$H:$H,U$2,$A:$A,$A87)/SUMIFS($E:$E,$G:$G,Tabelid!$L$1,$C:$C,Tabelid!$J$4,$A:$A,$A87),0),IF($G87=Tabelid!$L$5,IFERROR(SUMIFS($E:$E,$G:$G,Tabelid!$L$1,$C:$C,Tabelid!$J$4,$H:$H,U$2)/SUMIFS($E:$E,$G:$G,Tabelid!$L$1,$C:$C,Tabelid!$J$4),0),""))),"")</f>
        <v>0</v>
      </c>
      <c r="V87" s="29">
        <f>IFERROR(IF($G87=Tabelid!$L$6,Eksplikatsioon!AA89/SUM(Eksplikatsioon!$O89:'Eksplikatsioon'!$AG89),IF($G87=Tabelid!$L$4,IFERROR(SUMIFS($E:$E,$G:$G,Tabelid!$L$1,$C:$C,Tabelid!$J$4,$H:$H,V$2,$A:$A,$A87)/SUMIFS($E:$E,$G:$G,Tabelid!$L$1,$C:$C,Tabelid!$J$4,$A:$A,$A87),0),IF($G87=Tabelid!$L$5,IFERROR(SUMIFS($E:$E,$G:$G,Tabelid!$L$1,$C:$C,Tabelid!$J$4,$H:$H,V$2)/SUMIFS($E:$E,$G:$G,Tabelid!$L$1,$C:$C,Tabelid!$J$4),0),""))),"")</f>
        <v>0</v>
      </c>
      <c r="W87" s="29">
        <f>IFERROR(IF($G87=Tabelid!$L$6,Eksplikatsioon!AB89/SUM(Eksplikatsioon!$O89:'Eksplikatsioon'!$AG89),IF($G87=Tabelid!$L$4,IFERROR(SUMIFS($E:$E,$G:$G,Tabelid!$L$1,$C:$C,Tabelid!$J$4,$H:$H,W$2,$A:$A,$A87)/SUMIFS($E:$E,$G:$G,Tabelid!$L$1,$C:$C,Tabelid!$J$4,$A:$A,$A87),0),IF($G87=Tabelid!$L$5,IFERROR(SUMIFS($E:$E,$G:$G,Tabelid!$L$1,$C:$C,Tabelid!$J$4,$H:$H,W$2)/SUMIFS($E:$E,$G:$G,Tabelid!$L$1,$C:$C,Tabelid!$J$4),0),""))),"")</f>
        <v>0</v>
      </c>
      <c r="X87" s="29">
        <f>IFERROR(IF($G87=Tabelid!$L$6,Eksplikatsioon!AC89/SUM(Eksplikatsioon!$O89:'Eksplikatsioon'!$AG89),IF($G87=Tabelid!$L$4,IFERROR(SUMIFS($E:$E,$G:$G,Tabelid!$L$1,$C:$C,Tabelid!$J$4,$H:$H,X$2,$A:$A,$A87)/SUMIFS($E:$E,$G:$G,Tabelid!$L$1,$C:$C,Tabelid!$J$4,$A:$A,$A87),0),IF($G87=Tabelid!$L$5,IFERROR(SUMIFS($E:$E,$G:$G,Tabelid!$L$1,$C:$C,Tabelid!$J$4,$H:$H,X$2)/SUMIFS($E:$E,$G:$G,Tabelid!$L$1,$C:$C,Tabelid!$J$4),0),""))),"")</f>
        <v>0</v>
      </c>
      <c r="Y87" s="29">
        <f>IFERROR(IF($G87=Tabelid!$L$6,Eksplikatsioon!AD89/SUM(Eksplikatsioon!$O89:'Eksplikatsioon'!$AG89),IF($G87=Tabelid!$L$4,IFERROR(SUMIFS($E:$E,$G:$G,Tabelid!$L$1,$C:$C,Tabelid!$J$4,$H:$H,Y$2,$A:$A,$A87)/SUMIFS($E:$E,$G:$G,Tabelid!$L$1,$C:$C,Tabelid!$J$4,$A:$A,$A87),0),IF($G87=Tabelid!$L$5,IFERROR(SUMIFS($E:$E,$G:$G,Tabelid!$L$1,$C:$C,Tabelid!$J$4,$H:$H,Y$2)/SUMIFS($E:$E,$G:$G,Tabelid!$L$1,$C:$C,Tabelid!$J$4),0),""))),"")</f>
        <v>0</v>
      </c>
      <c r="Z87" s="29">
        <f>IFERROR(IF($G87=Tabelid!$L$6,Eksplikatsioon!AE89/SUM(Eksplikatsioon!$O89:'Eksplikatsioon'!$AG89),IF($G87=Tabelid!$L$4,IFERROR(SUMIFS($E:$E,$G:$G,Tabelid!$L$1,$C:$C,Tabelid!$J$4,$H:$H,Z$2,$A:$A,$A87)/SUMIFS($E:$E,$G:$G,Tabelid!$L$1,$C:$C,Tabelid!$J$4,$A:$A,$A87),0),IF($G87=Tabelid!$L$5,IFERROR(SUMIFS($E:$E,$G:$G,Tabelid!$L$1,$C:$C,Tabelid!$J$4,$H:$H,Z$2)/SUMIFS($E:$E,$G:$G,Tabelid!$L$1,$C:$C,Tabelid!$J$4),0),""))),"")</f>
        <v>0</v>
      </c>
      <c r="AA87" s="29">
        <f>IFERROR(IF($G87=Tabelid!$L$6,Eksplikatsioon!AF89/SUM(Eksplikatsioon!$O89:'Eksplikatsioon'!$AG89),IF($G87=Tabelid!$L$4,IFERROR(SUMIFS($E:$E,$G:$G,Tabelid!$L$1,$C:$C,Tabelid!$J$4,$H:$H,AA$2,$A:$A,$A87)/SUMIFS($E:$E,$G:$G,Tabelid!$L$1,$C:$C,Tabelid!$J$4,$A:$A,$A87),0),IF($G87=Tabelid!$L$5,IFERROR(SUMIFS($E:$E,$G:$G,Tabelid!$L$1,$C:$C,Tabelid!$J$4,$H:$H,AA$2)/SUMIFS($E:$E,$G:$G,Tabelid!$L$1,$C:$C,Tabelid!$J$4),0),""))),"")</f>
        <v>0</v>
      </c>
      <c r="AB87" s="29">
        <f>IFERROR(IF($G87=Tabelid!$L$6,Eksplikatsioon!AG89/SUM(Eksplikatsioon!$O89:'Eksplikatsioon'!$AG89),IF($G87=Tabelid!$L$4,IFERROR(SUMIFS($E:$E,$G:$G,Tabelid!$L$1,$C:$C,Tabelid!$J$4,$H:$H,AB$2,$A:$A,$A87)/SUMIFS($E:$E,$G:$G,Tabelid!$L$1,$C:$C,Tabelid!$J$4,$A:$A,$A87),0),IF($G87=Tabelid!$L$5,IFERROR(SUMIFS($E:$E,$G:$G,Tabelid!$L$1,$C:$C,Tabelid!$J$4,$H:$H,AB$2)/SUMIFS($E:$E,$G:$G,Tabelid!$L$1,$C:$C,Tabelid!$J$4),0),""))),"")</f>
        <v>0</v>
      </c>
      <c r="AC87" s="29">
        <f>IFERROR(IF($G87=Tabelid!$L$6,$E87*J87,IFERROR($E87*J87/SUM($J87:$AB87)*(Eksplikatsioon!O89)/SUMPRODUCT($J87:$AB87,Eksplikatsioon!$O89:$AG89),"")),"")</f>
        <v>3.024</v>
      </c>
      <c r="AD87" s="29">
        <f>IFERROR(IF($G87=Tabelid!$L$6,$E87*K87,IFERROR($E87*K87/SUM($J87:$AB87)*(Eksplikatsioon!P89)/SUMPRODUCT($J87:$AB87,Eksplikatsioon!$O89:$AG89),"")),"")</f>
        <v>0</v>
      </c>
      <c r="AE87" s="29">
        <f>IFERROR(IF($G87=Tabelid!$L$6,$E87*L87,IFERROR($E87*L87/SUM($J87:$AB87)*(Eksplikatsioon!Q89)/SUMPRODUCT($J87:$AB87,Eksplikatsioon!$O89:$AG89),"")),"")</f>
        <v>0</v>
      </c>
      <c r="AF87" s="29">
        <f>IFERROR(IF($G87=Tabelid!$L$6,$E87*M87,IFERROR($E87*M87/SUM($J87:$AB87)*(Eksplikatsioon!R89)/SUMPRODUCT($J87:$AB87,Eksplikatsioon!$O89:$AG89),"")),"")</f>
        <v>0</v>
      </c>
      <c r="AG87" s="29">
        <f>IFERROR(IF($G87=Tabelid!$L$6,$E87*N87,IFERROR($E87*N87/SUM($J87:$AB87)*(Eksplikatsioon!S89)/SUMPRODUCT($J87:$AB87,Eksplikatsioon!$O89:$AG89),"")),"")</f>
        <v>1.776</v>
      </c>
      <c r="AH87" s="29">
        <f>IFERROR(IF($G87=Tabelid!$L$6,$E87*O87,IFERROR($E87*O87/SUM($J87:$AB87)*(Eksplikatsioon!T89)/SUMPRODUCT($J87:$AB87,Eksplikatsioon!$O89:$AG89),"")),"")</f>
        <v>0</v>
      </c>
      <c r="AI87" s="29">
        <f>IFERROR(IF($G87=Tabelid!$L$6,$E87*P87,IFERROR($E87*P87/SUM($J87:$AB87)*(Eksplikatsioon!U89)/SUMPRODUCT($J87:$AB87,Eksplikatsioon!$O89:$AG89),"")),"")</f>
        <v>0</v>
      </c>
      <c r="AJ87" s="29">
        <f>IFERROR(IF($G87=Tabelid!$L$6,$E87*Q87,IFERROR($E87*Q87/SUM($J87:$AB87)*(Eksplikatsioon!V89)/SUMPRODUCT($J87:$AB87,Eksplikatsioon!$O89:$AG89),"")),"")</f>
        <v>0</v>
      </c>
      <c r="AK87" s="29">
        <f>IFERROR(IF($G87=Tabelid!$L$6,$E87*R87,IFERROR($E87*R87/SUM($J87:$AB87)*(Eksplikatsioon!W89)/SUMPRODUCT($J87:$AB87,Eksplikatsioon!$O89:$AG89),"")),"")</f>
        <v>0</v>
      </c>
      <c r="AL87" s="29">
        <f>IFERROR(IF($G87=Tabelid!$L$6,$E87*S87,IFERROR($E87*S87/SUM($J87:$AB87)*(Eksplikatsioon!X89)/SUMPRODUCT($J87:$AB87,Eksplikatsioon!$O89:$AG89),"")),"")</f>
        <v>0</v>
      </c>
      <c r="AM87" s="29">
        <f>IFERROR(IF($G87=Tabelid!$L$6,$E87*T87,IFERROR($E87*T87/SUM($J87:$AB87)*(Eksplikatsioon!Y89)/SUMPRODUCT($J87:$AB87,Eksplikatsioon!$O89:$AG89),"")),"")</f>
        <v>0</v>
      </c>
      <c r="AN87" s="29">
        <f>IFERROR(IF($G87=Tabelid!$L$6,$E87*U87,IFERROR($E87*U87/SUM($J87:$AB87)*(Eksplikatsioon!Z89)/SUMPRODUCT($J87:$AB87,Eksplikatsioon!$O89:$AG89),"")),"")</f>
        <v>0</v>
      </c>
      <c r="AO87" s="29">
        <f>IFERROR(IF($G87=Tabelid!$L$6,$E87*V87,IFERROR($E87*V87/SUM($J87:$AB87)*(Eksplikatsioon!AA89)/SUMPRODUCT($J87:$AB87,Eksplikatsioon!$O89:$AG89),"")),"")</f>
        <v>0</v>
      </c>
      <c r="AP87" s="29">
        <f>IFERROR(IF($G87=Tabelid!$L$6,$E87*W87,IFERROR($E87*W87/SUM($J87:$AB87)*(Eksplikatsioon!AB89)/SUMPRODUCT($J87:$AB87,Eksplikatsioon!$O89:$AG89),"")),"")</f>
        <v>0</v>
      </c>
      <c r="AQ87" s="29">
        <f>IFERROR(IF($G87=Tabelid!$L$6,$E87*X87,IFERROR($E87*X87/SUM($J87:$AB87)*(Eksplikatsioon!AC89)/SUMPRODUCT($J87:$AB87,Eksplikatsioon!$O89:$AG89),"")),"")</f>
        <v>0</v>
      </c>
      <c r="AR87" s="29">
        <f>IFERROR(IF($G87=Tabelid!$L$6,$E87*Y87,IFERROR($E87*Y87/SUM($J87:$AB87)*(Eksplikatsioon!AD89)/SUMPRODUCT($J87:$AB87,Eksplikatsioon!$O89:$AG89),"")),"")</f>
        <v>0</v>
      </c>
      <c r="AS87" s="29">
        <f>IFERROR(IF($G87=Tabelid!$L$6,$E87*Z87,IFERROR($E87*Z87/SUM($J87:$AB87)*(Eksplikatsioon!AE89)/SUMPRODUCT($J87:$AB87,Eksplikatsioon!$O89:$AG89),"")),"")</f>
        <v>0</v>
      </c>
      <c r="AT87" s="29">
        <f>IFERROR(IF($G87=Tabelid!$L$6,$E87*AA87,IFERROR($E87*AA87/SUM($J87:$AB87)*(Eksplikatsioon!AF89)/SUMPRODUCT($J87:$AB87,Eksplikatsioon!$O89:$AG89),"")),"")</f>
        <v>0</v>
      </c>
      <c r="AU87" s="29">
        <f>IFERROR(IF($G87=Tabelid!$L$6,$E87*AB87,IFERROR($E87*AB87/SUM($J87:$AB87)*(Eksplikatsioon!AG89)/SUMPRODUCT($J87:$AB87,Eksplikatsioon!$O89:$AG89),"")),"")</f>
        <v>0</v>
      </c>
    </row>
    <row r="88" spans="1:47" x14ac:dyDescent="0.25">
      <c r="A88" s="23" t="str">
        <f>IF(Eksplikatsioon!A90=0,"",Eksplikatsioon!A90)</f>
        <v>04</v>
      </c>
      <c r="B88" s="56">
        <f>IF(Eksplikatsioon!B90=0,"",Eksplikatsioon!B90)</f>
        <v>406</v>
      </c>
      <c r="C88" s="23" t="str">
        <f>IF(Eksplikatsioon!C90=0,"",Eksplikatsioon!C90)</f>
        <v>ÜÜRITAV PIND</v>
      </c>
      <c r="D88" s="23" t="str">
        <f>IF(Eksplikatsioon!D90=0,"",Eksplikatsioon!D90)</f>
        <v>WC</v>
      </c>
      <c r="E88" s="54">
        <f>IF(Eksplikatsioon!F90=0,"",Eksplikatsioon!F90)</f>
        <v>2.9</v>
      </c>
      <c r="F88" s="23" t="str">
        <f>IF(Eksplikatsioon!H90=0,"",Eksplikatsioon!H90)</f>
        <v>SKA 63% ruumist ja TEHIK 37% ruumist</v>
      </c>
      <c r="G88" s="23" t="str">
        <f>IF(Eksplikatsioon!J90=0,"",Eksplikatsioon!J90)</f>
        <v>Ühiskasutuses muu pind (muu)</v>
      </c>
      <c r="H88" s="23" t="str">
        <f>IF(Eksplikatsioon!K90=0,"",Eksplikatsioon!K90)</f>
        <v/>
      </c>
      <c r="I88" s="23" t="str">
        <f>IF(Eksplikatsioon!L90=0,"",Eksplikatsioon!L90)</f>
        <v/>
      </c>
      <c r="J88" s="29">
        <f>IFERROR(IF($G88=Tabelid!$L$6,Eksplikatsioon!O90/SUM(Eksplikatsioon!$O90:'Eksplikatsioon'!$AG90),IF($G88=Tabelid!$L$4,IFERROR(SUMIFS($E:$E,$G:$G,Tabelid!$L$1,$C:$C,Tabelid!$J$4,$H:$H,J$2,$A:$A,$A88)/SUMIFS($E:$E,$G:$G,Tabelid!$L$1,$C:$C,Tabelid!$J$4,$A:$A,$A88),0),IF($G88=Tabelid!$L$5,IFERROR(SUMIFS($E:$E,$G:$G,Tabelid!$L$1,$C:$C,Tabelid!$J$4,$H:$H,J$2)/SUMIFS($E:$E,$G:$G,Tabelid!$L$1,$C:$C,Tabelid!$J$4),0),""))),"")</f>
        <v>0.63</v>
      </c>
      <c r="K88" s="29">
        <f>IFERROR(IF($G88=Tabelid!$L$6,Eksplikatsioon!P90/SUM(Eksplikatsioon!$O90:'Eksplikatsioon'!$AG90),IF($G88=Tabelid!$L$4,IFERROR(SUMIFS($E:$E,$G:$G,Tabelid!$L$1,$C:$C,Tabelid!$J$4,$H:$H,K$2,$A:$A,$A88)/SUMIFS($E:$E,$G:$G,Tabelid!$L$1,$C:$C,Tabelid!$J$4,$A:$A,$A88),0),IF($G88=Tabelid!$L$5,IFERROR(SUMIFS($E:$E,$G:$G,Tabelid!$L$1,$C:$C,Tabelid!$J$4,$H:$H,K$2)/SUMIFS($E:$E,$G:$G,Tabelid!$L$1,$C:$C,Tabelid!$J$4),0),""))),"")</f>
        <v>0</v>
      </c>
      <c r="L88" s="29">
        <f>IFERROR(IF($G88=Tabelid!$L$6,Eksplikatsioon!Q90/SUM(Eksplikatsioon!$O90:'Eksplikatsioon'!$AG90),IF($G88=Tabelid!$L$4,IFERROR(SUMIFS($E:$E,$G:$G,Tabelid!$L$1,$C:$C,Tabelid!$J$4,$H:$H,L$2,$A:$A,$A88)/SUMIFS($E:$E,$G:$G,Tabelid!$L$1,$C:$C,Tabelid!$J$4,$A:$A,$A88),0),IF($G88=Tabelid!$L$5,IFERROR(SUMIFS($E:$E,$G:$G,Tabelid!$L$1,$C:$C,Tabelid!$J$4,$H:$H,L$2)/SUMIFS($E:$E,$G:$G,Tabelid!$L$1,$C:$C,Tabelid!$J$4),0),""))),"")</f>
        <v>0</v>
      </c>
      <c r="M88" s="29">
        <f>IFERROR(IF($G88=Tabelid!$L$6,Eksplikatsioon!R90/SUM(Eksplikatsioon!$O90:'Eksplikatsioon'!$AG90),IF($G88=Tabelid!$L$4,IFERROR(SUMIFS($E:$E,$G:$G,Tabelid!$L$1,$C:$C,Tabelid!$J$4,$H:$H,M$2,$A:$A,$A88)/SUMIFS($E:$E,$G:$G,Tabelid!$L$1,$C:$C,Tabelid!$J$4,$A:$A,$A88),0),IF($G88=Tabelid!$L$5,IFERROR(SUMIFS($E:$E,$G:$G,Tabelid!$L$1,$C:$C,Tabelid!$J$4,$H:$H,M$2)/SUMIFS($E:$E,$G:$G,Tabelid!$L$1,$C:$C,Tabelid!$J$4),0),""))),"")</f>
        <v>0</v>
      </c>
      <c r="N88" s="29">
        <f>IFERROR(IF($G88=Tabelid!$L$6,Eksplikatsioon!S90/SUM(Eksplikatsioon!$O90:'Eksplikatsioon'!$AG90),IF($G88=Tabelid!$L$4,IFERROR(SUMIFS($E:$E,$G:$G,Tabelid!$L$1,$C:$C,Tabelid!$J$4,$H:$H,N$2,$A:$A,$A88)/SUMIFS($E:$E,$G:$G,Tabelid!$L$1,$C:$C,Tabelid!$J$4,$A:$A,$A88),0),IF($G88=Tabelid!$L$5,IFERROR(SUMIFS($E:$E,$G:$G,Tabelid!$L$1,$C:$C,Tabelid!$J$4,$H:$H,N$2)/SUMIFS($E:$E,$G:$G,Tabelid!$L$1,$C:$C,Tabelid!$J$4),0),""))),"")</f>
        <v>0.37</v>
      </c>
      <c r="O88" s="29">
        <f>IFERROR(IF($G88=Tabelid!$L$6,Eksplikatsioon!T90/SUM(Eksplikatsioon!$O90:'Eksplikatsioon'!$AG90),IF($G88=Tabelid!$L$4,IFERROR(SUMIFS($E:$E,$G:$G,Tabelid!$L$1,$C:$C,Tabelid!$J$4,$H:$H,O$2,$A:$A,$A88)/SUMIFS($E:$E,$G:$G,Tabelid!$L$1,$C:$C,Tabelid!$J$4,$A:$A,$A88),0),IF($G88=Tabelid!$L$5,IFERROR(SUMIFS($E:$E,$G:$G,Tabelid!$L$1,$C:$C,Tabelid!$J$4,$H:$H,O$2)/SUMIFS($E:$E,$G:$G,Tabelid!$L$1,$C:$C,Tabelid!$J$4),0),""))),"")</f>
        <v>0</v>
      </c>
      <c r="P88" s="29">
        <f>IFERROR(IF($G88=Tabelid!$L$6,Eksplikatsioon!U90/SUM(Eksplikatsioon!$O90:'Eksplikatsioon'!$AG90),IF($G88=Tabelid!$L$4,IFERROR(SUMIFS($E:$E,$G:$G,Tabelid!$L$1,$C:$C,Tabelid!$J$4,$H:$H,P$2,$A:$A,$A88)/SUMIFS($E:$E,$G:$G,Tabelid!$L$1,$C:$C,Tabelid!$J$4,$A:$A,$A88),0),IF($G88=Tabelid!$L$5,IFERROR(SUMIFS($E:$E,$G:$G,Tabelid!$L$1,$C:$C,Tabelid!$J$4,$H:$H,P$2)/SUMIFS($E:$E,$G:$G,Tabelid!$L$1,$C:$C,Tabelid!$J$4),0),""))),"")</f>
        <v>0</v>
      </c>
      <c r="Q88" s="29">
        <f>IFERROR(IF($G88=Tabelid!$L$6,Eksplikatsioon!V90/SUM(Eksplikatsioon!$O90:'Eksplikatsioon'!$AG90),IF($G88=Tabelid!$L$4,IFERROR(SUMIFS($E:$E,$G:$G,Tabelid!$L$1,$C:$C,Tabelid!$J$4,$H:$H,Q$2,$A:$A,$A88)/SUMIFS($E:$E,$G:$G,Tabelid!$L$1,$C:$C,Tabelid!$J$4,$A:$A,$A88),0),IF($G88=Tabelid!$L$5,IFERROR(SUMIFS($E:$E,$G:$G,Tabelid!$L$1,$C:$C,Tabelid!$J$4,$H:$H,Q$2)/SUMIFS($E:$E,$G:$G,Tabelid!$L$1,$C:$C,Tabelid!$J$4),0),""))),"")</f>
        <v>0</v>
      </c>
      <c r="R88" s="29">
        <f>IFERROR(IF($G88=Tabelid!$L$6,Eksplikatsioon!W90/SUM(Eksplikatsioon!$O90:'Eksplikatsioon'!$AG90),IF($G88=Tabelid!$L$4,IFERROR(SUMIFS($E:$E,$G:$G,Tabelid!$L$1,$C:$C,Tabelid!$J$4,$H:$H,R$2,$A:$A,$A88)/SUMIFS($E:$E,$G:$G,Tabelid!$L$1,$C:$C,Tabelid!$J$4,$A:$A,$A88),0),IF($G88=Tabelid!$L$5,IFERROR(SUMIFS($E:$E,$G:$G,Tabelid!$L$1,$C:$C,Tabelid!$J$4,$H:$H,R$2)/SUMIFS($E:$E,$G:$G,Tabelid!$L$1,$C:$C,Tabelid!$J$4),0),""))),"")</f>
        <v>0</v>
      </c>
      <c r="S88" s="29">
        <f>IFERROR(IF($G88=Tabelid!$L$6,Eksplikatsioon!X90/SUM(Eksplikatsioon!$O90:'Eksplikatsioon'!$AG90),IF($G88=Tabelid!$L$4,IFERROR(SUMIFS($E:$E,$G:$G,Tabelid!$L$1,$C:$C,Tabelid!$J$4,$H:$H,S$2,$A:$A,$A88)/SUMIFS($E:$E,$G:$G,Tabelid!$L$1,$C:$C,Tabelid!$J$4,$A:$A,$A88),0),IF($G88=Tabelid!$L$5,IFERROR(SUMIFS($E:$E,$G:$G,Tabelid!$L$1,$C:$C,Tabelid!$J$4,$H:$H,S$2)/SUMIFS($E:$E,$G:$G,Tabelid!$L$1,$C:$C,Tabelid!$J$4),0),""))),"")</f>
        <v>0</v>
      </c>
      <c r="T88" s="29">
        <f>IFERROR(IF($G88=Tabelid!$L$6,Eksplikatsioon!Y90/SUM(Eksplikatsioon!$O90:'Eksplikatsioon'!$AG90),IF($G88=Tabelid!$L$4,IFERROR(SUMIFS($E:$E,$G:$G,Tabelid!$L$1,$C:$C,Tabelid!$J$4,$H:$H,T$2,$A:$A,$A88)/SUMIFS($E:$E,$G:$G,Tabelid!$L$1,$C:$C,Tabelid!$J$4,$A:$A,$A88),0),IF($G88=Tabelid!$L$5,IFERROR(SUMIFS($E:$E,$G:$G,Tabelid!$L$1,$C:$C,Tabelid!$J$4,$H:$H,T$2)/SUMIFS($E:$E,$G:$G,Tabelid!$L$1,$C:$C,Tabelid!$J$4),0),""))),"")</f>
        <v>0</v>
      </c>
      <c r="U88" s="29">
        <f>IFERROR(IF($G88=Tabelid!$L$6,Eksplikatsioon!Z90/SUM(Eksplikatsioon!$O90:'Eksplikatsioon'!$AG90),IF($G88=Tabelid!$L$4,IFERROR(SUMIFS($E:$E,$G:$G,Tabelid!$L$1,$C:$C,Tabelid!$J$4,$H:$H,U$2,$A:$A,$A88)/SUMIFS($E:$E,$G:$G,Tabelid!$L$1,$C:$C,Tabelid!$J$4,$A:$A,$A88),0),IF($G88=Tabelid!$L$5,IFERROR(SUMIFS($E:$E,$G:$G,Tabelid!$L$1,$C:$C,Tabelid!$J$4,$H:$H,U$2)/SUMIFS($E:$E,$G:$G,Tabelid!$L$1,$C:$C,Tabelid!$J$4),0),""))),"")</f>
        <v>0</v>
      </c>
      <c r="V88" s="29">
        <f>IFERROR(IF($G88=Tabelid!$L$6,Eksplikatsioon!AA90/SUM(Eksplikatsioon!$O90:'Eksplikatsioon'!$AG90),IF($G88=Tabelid!$L$4,IFERROR(SUMIFS($E:$E,$G:$G,Tabelid!$L$1,$C:$C,Tabelid!$J$4,$H:$H,V$2,$A:$A,$A88)/SUMIFS($E:$E,$G:$G,Tabelid!$L$1,$C:$C,Tabelid!$J$4,$A:$A,$A88),0),IF($G88=Tabelid!$L$5,IFERROR(SUMIFS($E:$E,$G:$G,Tabelid!$L$1,$C:$C,Tabelid!$J$4,$H:$H,V$2)/SUMIFS($E:$E,$G:$G,Tabelid!$L$1,$C:$C,Tabelid!$J$4),0),""))),"")</f>
        <v>0</v>
      </c>
      <c r="W88" s="29">
        <f>IFERROR(IF($G88=Tabelid!$L$6,Eksplikatsioon!AB90/SUM(Eksplikatsioon!$O90:'Eksplikatsioon'!$AG90),IF($G88=Tabelid!$L$4,IFERROR(SUMIFS($E:$E,$G:$G,Tabelid!$L$1,$C:$C,Tabelid!$J$4,$H:$H,W$2,$A:$A,$A88)/SUMIFS($E:$E,$G:$G,Tabelid!$L$1,$C:$C,Tabelid!$J$4,$A:$A,$A88),0),IF($G88=Tabelid!$L$5,IFERROR(SUMIFS($E:$E,$G:$G,Tabelid!$L$1,$C:$C,Tabelid!$J$4,$H:$H,W$2)/SUMIFS($E:$E,$G:$G,Tabelid!$L$1,$C:$C,Tabelid!$J$4),0),""))),"")</f>
        <v>0</v>
      </c>
      <c r="X88" s="29">
        <f>IFERROR(IF($G88=Tabelid!$L$6,Eksplikatsioon!AC90/SUM(Eksplikatsioon!$O90:'Eksplikatsioon'!$AG90),IF($G88=Tabelid!$L$4,IFERROR(SUMIFS($E:$E,$G:$G,Tabelid!$L$1,$C:$C,Tabelid!$J$4,$H:$H,X$2,$A:$A,$A88)/SUMIFS($E:$E,$G:$G,Tabelid!$L$1,$C:$C,Tabelid!$J$4,$A:$A,$A88),0),IF($G88=Tabelid!$L$5,IFERROR(SUMIFS($E:$E,$G:$G,Tabelid!$L$1,$C:$C,Tabelid!$J$4,$H:$H,X$2)/SUMIFS($E:$E,$G:$G,Tabelid!$L$1,$C:$C,Tabelid!$J$4),0),""))),"")</f>
        <v>0</v>
      </c>
      <c r="Y88" s="29">
        <f>IFERROR(IF($G88=Tabelid!$L$6,Eksplikatsioon!AD90/SUM(Eksplikatsioon!$O90:'Eksplikatsioon'!$AG90),IF($G88=Tabelid!$L$4,IFERROR(SUMIFS($E:$E,$G:$G,Tabelid!$L$1,$C:$C,Tabelid!$J$4,$H:$H,Y$2,$A:$A,$A88)/SUMIFS($E:$E,$G:$G,Tabelid!$L$1,$C:$C,Tabelid!$J$4,$A:$A,$A88),0),IF($G88=Tabelid!$L$5,IFERROR(SUMIFS($E:$E,$G:$G,Tabelid!$L$1,$C:$C,Tabelid!$J$4,$H:$H,Y$2)/SUMIFS($E:$E,$G:$G,Tabelid!$L$1,$C:$C,Tabelid!$J$4),0),""))),"")</f>
        <v>0</v>
      </c>
      <c r="Z88" s="29">
        <f>IFERROR(IF($G88=Tabelid!$L$6,Eksplikatsioon!AE90/SUM(Eksplikatsioon!$O90:'Eksplikatsioon'!$AG90),IF($G88=Tabelid!$L$4,IFERROR(SUMIFS($E:$E,$G:$G,Tabelid!$L$1,$C:$C,Tabelid!$J$4,$H:$H,Z$2,$A:$A,$A88)/SUMIFS($E:$E,$G:$G,Tabelid!$L$1,$C:$C,Tabelid!$J$4,$A:$A,$A88),0),IF($G88=Tabelid!$L$5,IFERROR(SUMIFS($E:$E,$G:$G,Tabelid!$L$1,$C:$C,Tabelid!$J$4,$H:$H,Z$2)/SUMIFS($E:$E,$G:$G,Tabelid!$L$1,$C:$C,Tabelid!$J$4),0),""))),"")</f>
        <v>0</v>
      </c>
      <c r="AA88" s="29">
        <f>IFERROR(IF($G88=Tabelid!$L$6,Eksplikatsioon!AF90/SUM(Eksplikatsioon!$O90:'Eksplikatsioon'!$AG90),IF($G88=Tabelid!$L$4,IFERROR(SUMIFS($E:$E,$G:$G,Tabelid!$L$1,$C:$C,Tabelid!$J$4,$H:$H,AA$2,$A:$A,$A88)/SUMIFS($E:$E,$G:$G,Tabelid!$L$1,$C:$C,Tabelid!$J$4,$A:$A,$A88),0),IF($G88=Tabelid!$L$5,IFERROR(SUMIFS($E:$E,$G:$G,Tabelid!$L$1,$C:$C,Tabelid!$J$4,$H:$H,AA$2)/SUMIFS($E:$E,$G:$G,Tabelid!$L$1,$C:$C,Tabelid!$J$4),0),""))),"")</f>
        <v>0</v>
      </c>
      <c r="AB88" s="29">
        <f>IFERROR(IF($G88=Tabelid!$L$6,Eksplikatsioon!AG90/SUM(Eksplikatsioon!$O90:'Eksplikatsioon'!$AG90),IF($G88=Tabelid!$L$4,IFERROR(SUMIFS($E:$E,$G:$G,Tabelid!$L$1,$C:$C,Tabelid!$J$4,$H:$H,AB$2,$A:$A,$A88)/SUMIFS($E:$E,$G:$G,Tabelid!$L$1,$C:$C,Tabelid!$J$4,$A:$A,$A88),0),IF($G88=Tabelid!$L$5,IFERROR(SUMIFS($E:$E,$G:$G,Tabelid!$L$1,$C:$C,Tabelid!$J$4,$H:$H,AB$2)/SUMIFS($E:$E,$G:$G,Tabelid!$L$1,$C:$C,Tabelid!$J$4),0),""))),"")</f>
        <v>0</v>
      </c>
      <c r="AC88" s="29">
        <f>IFERROR(IF($G88=Tabelid!$L$6,$E88*J88,IFERROR($E88*J88/SUM($J88:$AB88)*(Eksplikatsioon!O90)/SUMPRODUCT($J88:$AB88,Eksplikatsioon!$O90:$AG90),"")),"")</f>
        <v>1.827</v>
      </c>
      <c r="AD88" s="29">
        <f>IFERROR(IF($G88=Tabelid!$L$6,$E88*K88,IFERROR($E88*K88/SUM($J88:$AB88)*(Eksplikatsioon!P90)/SUMPRODUCT($J88:$AB88,Eksplikatsioon!$O90:$AG90),"")),"")</f>
        <v>0</v>
      </c>
      <c r="AE88" s="29">
        <f>IFERROR(IF($G88=Tabelid!$L$6,$E88*L88,IFERROR($E88*L88/SUM($J88:$AB88)*(Eksplikatsioon!Q90)/SUMPRODUCT($J88:$AB88,Eksplikatsioon!$O90:$AG90),"")),"")</f>
        <v>0</v>
      </c>
      <c r="AF88" s="29">
        <f>IFERROR(IF($G88=Tabelid!$L$6,$E88*M88,IFERROR($E88*M88/SUM($J88:$AB88)*(Eksplikatsioon!R90)/SUMPRODUCT($J88:$AB88,Eksplikatsioon!$O90:$AG90),"")),"")</f>
        <v>0</v>
      </c>
      <c r="AG88" s="29">
        <f>IFERROR(IF($G88=Tabelid!$L$6,$E88*N88,IFERROR($E88*N88/SUM($J88:$AB88)*(Eksplikatsioon!S90)/SUMPRODUCT($J88:$AB88,Eksplikatsioon!$O90:$AG90),"")),"")</f>
        <v>1.073</v>
      </c>
      <c r="AH88" s="29">
        <f>IFERROR(IF($G88=Tabelid!$L$6,$E88*O88,IFERROR($E88*O88/SUM($J88:$AB88)*(Eksplikatsioon!T90)/SUMPRODUCT($J88:$AB88,Eksplikatsioon!$O90:$AG90),"")),"")</f>
        <v>0</v>
      </c>
      <c r="AI88" s="29">
        <f>IFERROR(IF($G88=Tabelid!$L$6,$E88*P88,IFERROR($E88*P88/SUM($J88:$AB88)*(Eksplikatsioon!U90)/SUMPRODUCT($J88:$AB88,Eksplikatsioon!$O90:$AG90),"")),"")</f>
        <v>0</v>
      </c>
      <c r="AJ88" s="29">
        <f>IFERROR(IF($G88=Tabelid!$L$6,$E88*Q88,IFERROR($E88*Q88/SUM($J88:$AB88)*(Eksplikatsioon!V90)/SUMPRODUCT($J88:$AB88,Eksplikatsioon!$O90:$AG90),"")),"")</f>
        <v>0</v>
      </c>
      <c r="AK88" s="29">
        <f>IFERROR(IF($G88=Tabelid!$L$6,$E88*R88,IFERROR($E88*R88/SUM($J88:$AB88)*(Eksplikatsioon!W90)/SUMPRODUCT($J88:$AB88,Eksplikatsioon!$O90:$AG90),"")),"")</f>
        <v>0</v>
      </c>
      <c r="AL88" s="29">
        <f>IFERROR(IF($G88=Tabelid!$L$6,$E88*S88,IFERROR($E88*S88/SUM($J88:$AB88)*(Eksplikatsioon!X90)/SUMPRODUCT($J88:$AB88,Eksplikatsioon!$O90:$AG90),"")),"")</f>
        <v>0</v>
      </c>
      <c r="AM88" s="29">
        <f>IFERROR(IF($G88=Tabelid!$L$6,$E88*T88,IFERROR($E88*T88/SUM($J88:$AB88)*(Eksplikatsioon!Y90)/SUMPRODUCT($J88:$AB88,Eksplikatsioon!$O90:$AG90),"")),"")</f>
        <v>0</v>
      </c>
      <c r="AN88" s="29">
        <f>IFERROR(IF($G88=Tabelid!$L$6,$E88*U88,IFERROR($E88*U88/SUM($J88:$AB88)*(Eksplikatsioon!Z90)/SUMPRODUCT($J88:$AB88,Eksplikatsioon!$O90:$AG90),"")),"")</f>
        <v>0</v>
      </c>
      <c r="AO88" s="29">
        <f>IFERROR(IF($G88=Tabelid!$L$6,$E88*V88,IFERROR($E88*V88/SUM($J88:$AB88)*(Eksplikatsioon!AA90)/SUMPRODUCT($J88:$AB88,Eksplikatsioon!$O90:$AG90),"")),"")</f>
        <v>0</v>
      </c>
      <c r="AP88" s="29">
        <f>IFERROR(IF($G88=Tabelid!$L$6,$E88*W88,IFERROR($E88*W88/SUM($J88:$AB88)*(Eksplikatsioon!AB90)/SUMPRODUCT($J88:$AB88,Eksplikatsioon!$O90:$AG90),"")),"")</f>
        <v>0</v>
      </c>
      <c r="AQ88" s="29">
        <f>IFERROR(IF($G88=Tabelid!$L$6,$E88*X88,IFERROR($E88*X88/SUM($J88:$AB88)*(Eksplikatsioon!AC90)/SUMPRODUCT($J88:$AB88,Eksplikatsioon!$O90:$AG90),"")),"")</f>
        <v>0</v>
      </c>
      <c r="AR88" s="29">
        <f>IFERROR(IF($G88=Tabelid!$L$6,$E88*Y88,IFERROR($E88*Y88/SUM($J88:$AB88)*(Eksplikatsioon!AD90)/SUMPRODUCT($J88:$AB88,Eksplikatsioon!$O90:$AG90),"")),"")</f>
        <v>0</v>
      </c>
      <c r="AS88" s="29">
        <f>IFERROR(IF($G88=Tabelid!$L$6,$E88*Z88,IFERROR($E88*Z88/SUM($J88:$AB88)*(Eksplikatsioon!AE90)/SUMPRODUCT($J88:$AB88,Eksplikatsioon!$O90:$AG90),"")),"")</f>
        <v>0</v>
      </c>
      <c r="AT88" s="29">
        <f>IFERROR(IF($G88=Tabelid!$L$6,$E88*AA88,IFERROR($E88*AA88/SUM($J88:$AB88)*(Eksplikatsioon!AF90)/SUMPRODUCT($J88:$AB88,Eksplikatsioon!$O90:$AG90),"")),"")</f>
        <v>0</v>
      </c>
      <c r="AU88" s="29">
        <f>IFERROR(IF($G88=Tabelid!$L$6,$E88*AB88,IFERROR($E88*AB88/SUM($J88:$AB88)*(Eksplikatsioon!AG90)/SUMPRODUCT($J88:$AB88,Eksplikatsioon!$O90:$AG90),"")),"")</f>
        <v>0</v>
      </c>
    </row>
    <row r="89" spans="1:47" x14ac:dyDescent="0.25">
      <c r="A89" s="23" t="str">
        <f>IF(Eksplikatsioon!A91=0,"",Eksplikatsioon!A91)</f>
        <v>04</v>
      </c>
      <c r="B89" s="56">
        <f>IF(Eksplikatsioon!B91=0,"",Eksplikatsioon!B91)</f>
        <v>407</v>
      </c>
      <c r="C89" s="23" t="str">
        <f>IF(Eksplikatsioon!C91=0,"",Eksplikatsioon!C91)</f>
        <v>ÜÜRITAV PIND</v>
      </c>
      <c r="D89" s="23" t="str">
        <f>IF(Eksplikatsioon!D91=0,"",Eksplikatsioon!D91)</f>
        <v>WC</v>
      </c>
      <c r="E89" s="54">
        <f>IF(Eksplikatsioon!F91=0,"",Eksplikatsioon!F91)</f>
        <v>2.6</v>
      </c>
      <c r="F89" s="23" t="str">
        <f>IF(Eksplikatsioon!H91=0,"",Eksplikatsioon!H91)</f>
        <v>SKA 63% ruumist ja TEHIK 37% ruumist</v>
      </c>
      <c r="G89" s="23" t="str">
        <f>IF(Eksplikatsioon!J91=0,"",Eksplikatsioon!J91)</f>
        <v>Ühiskasutuses muu pind (muu)</v>
      </c>
      <c r="H89" s="23" t="str">
        <f>IF(Eksplikatsioon!K91=0,"",Eksplikatsioon!K91)</f>
        <v/>
      </c>
      <c r="I89" s="23" t="str">
        <f>IF(Eksplikatsioon!L91=0,"",Eksplikatsioon!L91)</f>
        <v/>
      </c>
      <c r="J89" s="29">
        <f>IFERROR(IF($G89=Tabelid!$L$6,Eksplikatsioon!O91/SUM(Eksplikatsioon!$O91:'Eksplikatsioon'!$AG91),IF($G89=Tabelid!$L$4,IFERROR(SUMIFS($E:$E,$G:$G,Tabelid!$L$1,$C:$C,Tabelid!$J$4,$H:$H,J$2,$A:$A,$A89)/SUMIFS($E:$E,$G:$G,Tabelid!$L$1,$C:$C,Tabelid!$J$4,$A:$A,$A89),0),IF($G89=Tabelid!$L$5,IFERROR(SUMIFS($E:$E,$G:$G,Tabelid!$L$1,$C:$C,Tabelid!$J$4,$H:$H,J$2)/SUMIFS($E:$E,$G:$G,Tabelid!$L$1,$C:$C,Tabelid!$J$4),0),""))),"")</f>
        <v>0.63</v>
      </c>
      <c r="K89" s="29">
        <f>IFERROR(IF($G89=Tabelid!$L$6,Eksplikatsioon!P91/SUM(Eksplikatsioon!$O91:'Eksplikatsioon'!$AG91),IF($G89=Tabelid!$L$4,IFERROR(SUMIFS($E:$E,$G:$G,Tabelid!$L$1,$C:$C,Tabelid!$J$4,$H:$H,K$2,$A:$A,$A89)/SUMIFS($E:$E,$G:$G,Tabelid!$L$1,$C:$C,Tabelid!$J$4,$A:$A,$A89),0),IF($G89=Tabelid!$L$5,IFERROR(SUMIFS($E:$E,$G:$G,Tabelid!$L$1,$C:$C,Tabelid!$J$4,$H:$H,K$2)/SUMIFS($E:$E,$G:$G,Tabelid!$L$1,$C:$C,Tabelid!$J$4),0),""))),"")</f>
        <v>0</v>
      </c>
      <c r="L89" s="29">
        <f>IFERROR(IF($G89=Tabelid!$L$6,Eksplikatsioon!Q91/SUM(Eksplikatsioon!$O91:'Eksplikatsioon'!$AG91),IF($G89=Tabelid!$L$4,IFERROR(SUMIFS($E:$E,$G:$G,Tabelid!$L$1,$C:$C,Tabelid!$J$4,$H:$H,L$2,$A:$A,$A89)/SUMIFS($E:$E,$G:$G,Tabelid!$L$1,$C:$C,Tabelid!$J$4,$A:$A,$A89),0),IF($G89=Tabelid!$L$5,IFERROR(SUMIFS($E:$E,$G:$G,Tabelid!$L$1,$C:$C,Tabelid!$J$4,$H:$H,L$2)/SUMIFS($E:$E,$G:$G,Tabelid!$L$1,$C:$C,Tabelid!$J$4),0),""))),"")</f>
        <v>0</v>
      </c>
      <c r="M89" s="29">
        <f>IFERROR(IF($G89=Tabelid!$L$6,Eksplikatsioon!R91/SUM(Eksplikatsioon!$O91:'Eksplikatsioon'!$AG91),IF($G89=Tabelid!$L$4,IFERROR(SUMIFS($E:$E,$G:$G,Tabelid!$L$1,$C:$C,Tabelid!$J$4,$H:$H,M$2,$A:$A,$A89)/SUMIFS($E:$E,$G:$G,Tabelid!$L$1,$C:$C,Tabelid!$J$4,$A:$A,$A89),0),IF($G89=Tabelid!$L$5,IFERROR(SUMIFS($E:$E,$G:$G,Tabelid!$L$1,$C:$C,Tabelid!$J$4,$H:$H,M$2)/SUMIFS($E:$E,$G:$G,Tabelid!$L$1,$C:$C,Tabelid!$J$4),0),""))),"")</f>
        <v>0</v>
      </c>
      <c r="N89" s="29">
        <f>IFERROR(IF($G89=Tabelid!$L$6,Eksplikatsioon!S91/SUM(Eksplikatsioon!$O91:'Eksplikatsioon'!$AG91),IF($G89=Tabelid!$L$4,IFERROR(SUMIFS($E:$E,$G:$G,Tabelid!$L$1,$C:$C,Tabelid!$J$4,$H:$H,N$2,$A:$A,$A89)/SUMIFS($E:$E,$G:$G,Tabelid!$L$1,$C:$C,Tabelid!$J$4,$A:$A,$A89),0),IF($G89=Tabelid!$L$5,IFERROR(SUMIFS($E:$E,$G:$G,Tabelid!$L$1,$C:$C,Tabelid!$J$4,$H:$H,N$2)/SUMIFS($E:$E,$G:$G,Tabelid!$L$1,$C:$C,Tabelid!$J$4),0),""))),"")</f>
        <v>0.37</v>
      </c>
      <c r="O89" s="29">
        <f>IFERROR(IF($G89=Tabelid!$L$6,Eksplikatsioon!T91/SUM(Eksplikatsioon!$O91:'Eksplikatsioon'!$AG91),IF($G89=Tabelid!$L$4,IFERROR(SUMIFS($E:$E,$G:$G,Tabelid!$L$1,$C:$C,Tabelid!$J$4,$H:$H,O$2,$A:$A,$A89)/SUMIFS($E:$E,$G:$G,Tabelid!$L$1,$C:$C,Tabelid!$J$4,$A:$A,$A89),0),IF($G89=Tabelid!$L$5,IFERROR(SUMIFS($E:$E,$G:$G,Tabelid!$L$1,$C:$C,Tabelid!$J$4,$H:$H,O$2)/SUMIFS($E:$E,$G:$G,Tabelid!$L$1,$C:$C,Tabelid!$J$4),0),""))),"")</f>
        <v>0</v>
      </c>
      <c r="P89" s="29">
        <f>IFERROR(IF($G89=Tabelid!$L$6,Eksplikatsioon!U91/SUM(Eksplikatsioon!$O91:'Eksplikatsioon'!$AG91),IF($G89=Tabelid!$L$4,IFERROR(SUMIFS($E:$E,$G:$G,Tabelid!$L$1,$C:$C,Tabelid!$J$4,$H:$H,P$2,$A:$A,$A89)/SUMIFS($E:$E,$G:$G,Tabelid!$L$1,$C:$C,Tabelid!$J$4,$A:$A,$A89),0),IF($G89=Tabelid!$L$5,IFERROR(SUMIFS($E:$E,$G:$G,Tabelid!$L$1,$C:$C,Tabelid!$J$4,$H:$H,P$2)/SUMIFS($E:$E,$G:$G,Tabelid!$L$1,$C:$C,Tabelid!$J$4),0),""))),"")</f>
        <v>0</v>
      </c>
      <c r="Q89" s="29">
        <f>IFERROR(IF($G89=Tabelid!$L$6,Eksplikatsioon!V91/SUM(Eksplikatsioon!$O91:'Eksplikatsioon'!$AG91),IF($G89=Tabelid!$L$4,IFERROR(SUMIFS($E:$E,$G:$G,Tabelid!$L$1,$C:$C,Tabelid!$J$4,$H:$H,Q$2,$A:$A,$A89)/SUMIFS($E:$E,$G:$G,Tabelid!$L$1,$C:$C,Tabelid!$J$4,$A:$A,$A89),0),IF($G89=Tabelid!$L$5,IFERROR(SUMIFS($E:$E,$G:$G,Tabelid!$L$1,$C:$C,Tabelid!$J$4,$H:$H,Q$2)/SUMIFS($E:$E,$G:$G,Tabelid!$L$1,$C:$C,Tabelid!$J$4),0),""))),"")</f>
        <v>0</v>
      </c>
      <c r="R89" s="29">
        <f>IFERROR(IF($G89=Tabelid!$L$6,Eksplikatsioon!W91/SUM(Eksplikatsioon!$O91:'Eksplikatsioon'!$AG91),IF($G89=Tabelid!$L$4,IFERROR(SUMIFS($E:$E,$G:$G,Tabelid!$L$1,$C:$C,Tabelid!$J$4,$H:$H,R$2,$A:$A,$A89)/SUMIFS($E:$E,$G:$G,Tabelid!$L$1,$C:$C,Tabelid!$J$4,$A:$A,$A89),0),IF($G89=Tabelid!$L$5,IFERROR(SUMIFS($E:$E,$G:$G,Tabelid!$L$1,$C:$C,Tabelid!$J$4,$H:$H,R$2)/SUMIFS($E:$E,$G:$G,Tabelid!$L$1,$C:$C,Tabelid!$J$4),0),""))),"")</f>
        <v>0</v>
      </c>
      <c r="S89" s="29">
        <f>IFERROR(IF($G89=Tabelid!$L$6,Eksplikatsioon!X91/SUM(Eksplikatsioon!$O91:'Eksplikatsioon'!$AG91),IF($G89=Tabelid!$L$4,IFERROR(SUMIFS($E:$E,$G:$G,Tabelid!$L$1,$C:$C,Tabelid!$J$4,$H:$H,S$2,$A:$A,$A89)/SUMIFS($E:$E,$G:$G,Tabelid!$L$1,$C:$C,Tabelid!$J$4,$A:$A,$A89),0),IF($G89=Tabelid!$L$5,IFERROR(SUMIFS($E:$E,$G:$G,Tabelid!$L$1,$C:$C,Tabelid!$J$4,$H:$H,S$2)/SUMIFS($E:$E,$G:$G,Tabelid!$L$1,$C:$C,Tabelid!$J$4),0),""))),"")</f>
        <v>0</v>
      </c>
      <c r="T89" s="29">
        <f>IFERROR(IF($G89=Tabelid!$L$6,Eksplikatsioon!Y91/SUM(Eksplikatsioon!$O91:'Eksplikatsioon'!$AG91),IF($G89=Tabelid!$L$4,IFERROR(SUMIFS($E:$E,$G:$G,Tabelid!$L$1,$C:$C,Tabelid!$J$4,$H:$H,T$2,$A:$A,$A89)/SUMIFS($E:$E,$G:$G,Tabelid!$L$1,$C:$C,Tabelid!$J$4,$A:$A,$A89),0),IF($G89=Tabelid!$L$5,IFERROR(SUMIFS($E:$E,$G:$G,Tabelid!$L$1,$C:$C,Tabelid!$J$4,$H:$H,T$2)/SUMIFS($E:$E,$G:$G,Tabelid!$L$1,$C:$C,Tabelid!$J$4),0),""))),"")</f>
        <v>0</v>
      </c>
      <c r="U89" s="29">
        <f>IFERROR(IF($G89=Tabelid!$L$6,Eksplikatsioon!Z91/SUM(Eksplikatsioon!$O91:'Eksplikatsioon'!$AG91),IF($G89=Tabelid!$L$4,IFERROR(SUMIFS($E:$E,$G:$G,Tabelid!$L$1,$C:$C,Tabelid!$J$4,$H:$H,U$2,$A:$A,$A89)/SUMIFS($E:$E,$G:$G,Tabelid!$L$1,$C:$C,Tabelid!$J$4,$A:$A,$A89),0),IF($G89=Tabelid!$L$5,IFERROR(SUMIFS($E:$E,$G:$G,Tabelid!$L$1,$C:$C,Tabelid!$J$4,$H:$H,U$2)/SUMIFS($E:$E,$G:$G,Tabelid!$L$1,$C:$C,Tabelid!$J$4),0),""))),"")</f>
        <v>0</v>
      </c>
      <c r="V89" s="29">
        <f>IFERROR(IF($G89=Tabelid!$L$6,Eksplikatsioon!AA91/SUM(Eksplikatsioon!$O91:'Eksplikatsioon'!$AG91),IF($G89=Tabelid!$L$4,IFERROR(SUMIFS($E:$E,$G:$G,Tabelid!$L$1,$C:$C,Tabelid!$J$4,$H:$H,V$2,$A:$A,$A89)/SUMIFS($E:$E,$G:$G,Tabelid!$L$1,$C:$C,Tabelid!$J$4,$A:$A,$A89),0),IF($G89=Tabelid!$L$5,IFERROR(SUMIFS($E:$E,$G:$G,Tabelid!$L$1,$C:$C,Tabelid!$J$4,$H:$H,V$2)/SUMIFS($E:$E,$G:$G,Tabelid!$L$1,$C:$C,Tabelid!$J$4),0),""))),"")</f>
        <v>0</v>
      </c>
      <c r="W89" s="29">
        <f>IFERROR(IF($G89=Tabelid!$L$6,Eksplikatsioon!AB91/SUM(Eksplikatsioon!$O91:'Eksplikatsioon'!$AG91),IF($G89=Tabelid!$L$4,IFERROR(SUMIFS($E:$E,$G:$G,Tabelid!$L$1,$C:$C,Tabelid!$J$4,$H:$H,W$2,$A:$A,$A89)/SUMIFS($E:$E,$G:$G,Tabelid!$L$1,$C:$C,Tabelid!$J$4,$A:$A,$A89),0),IF($G89=Tabelid!$L$5,IFERROR(SUMIFS($E:$E,$G:$G,Tabelid!$L$1,$C:$C,Tabelid!$J$4,$H:$H,W$2)/SUMIFS($E:$E,$G:$G,Tabelid!$L$1,$C:$C,Tabelid!$J$4),0),""))),"")</f>
        <v>0</v>
      </c>
      <c r="X89" s="29">
        <f>IFERROR(IF($G89=Tabelid!$L$6,Eksplikatsioon!AC91/SUM(Eksplikatsioon!$O91:'Eksplikatsioon'!$AG91),IF($G89=Tabelid!$L$4,IFERROR(SUMIFS($E:$E,$G:$G,Tabelid!$L$1,$C:$C,Tabelid!$J$4,$H:$H,X$2,$A:$A,$A89)/SUMIFS($E:$E,$G:$G,Tabelid!$L$1,$C:$C,Tabelid!$J$4,$A:$A,$A89),0),IF($G89=Tabelid!$L$5,IFERROR(SUMIFS($E:$E,$G:$G,Tabelid!$L$1,$C:$C,Tabelid!$J$4,$H:$H,X$2)/SUMIFS($E:$E,$G:$G,Tabelid!$L$1,$C:$C,Tabelid!$J$4),0),""))),"")</f>
        <v>0</v>
      </c>
      <c r="Y89" s="29">
        <f>IFERROR(IF($G89=Tabelid!$L$6,Eksplikatsioon!AD91/SUM(Eksplikatsioon!$O91:'Eksplikatsioon'!$AG91),IF($G89=Tabelid!$L$4,IFERROR(SUMIFS($E:$E,$G:$G,Tabelid!$L$1,$C:$C,Tabelid!$J$4,$H:$H,Y$2,$A:$A,$A89)/SUMIFS($E:$E,$G:$G,Tabelid!$L$1,$C:$C,Tabelid!$J$4,$A:$A,$A89),0),IF($G89=Tabelid!$L$5,IFERROR(SUMIFS($E:$E,$G:$G,Tabelid!$L$1,$C:$C,Tabelid!$J$4,$H:$H,Y$2)/SUMIFS($E:$E,$G:$G,Tabelid!$L$1,$C:$C,Tabelid!$J$4),0),""))),"")</f>
        <v>0</v>
      </c>
      <c r="Z89" s="29">
        <f>IFERROR(IF($G89=Tabelid!$L$6,Eksplikatsioon!AE91/SUM(Eksplikatsioon!$O91:'Eksplikatsioon'!$AG91),IF($G89=Tabelid!$L$4,IFERROR(SUMIFS($E:$E,$G:$G,Tabelid!$L$1,$C:$C,Tabelid!$J$4,$H:$H,Z$2,$A:$A,$A89)/SUMIFS($E:$E,$G:$G,Tabelid!$L$1,$C:$C,Tabelid!$J$4,$A:$A,$A89),0),IF($G89=Tabelid!$L$5,IFERROR(SUMIFS($E:$E,$G:$G,Tabelid!$L$1,$C:$C,Tabelid!$J$4,$H:$H,Z$2)/SUMIFS($E:$E,$G:$G,Tabelid!$L$1,$C:$C,Tabelid!$J$4),0),""))),"")</f>
        <v>0</v>
      </c>
      <c r="AA89" s="29">
        <f>IFERROR(IF($G89=Tabelid!$L$6,Eksplikatsioon!AF91/SUM(Eksplikatsioon!$O91:'Eksplikatsioon'!$AG91),IF($G89=Tabelid!$L$4,IFERROR(SUMIFS($E:$E,$G:$G,Tabelid!$L$1,$C:$C,Tabelid!$J$4,$H:$H,AA$2,$A:$A,$A89)/SUMIFS($E:$E,$G:$G,Tabelid!$L$1,$C:$C,Tabelid!$J$4,$A:$A,$A89),0),IF($G89=Tabelid!$L$5,IFERROR(SUMIFS($E:$E,$G:$G,Tabelid!$L$1,$C:$C,Tabelid!$J$4,$H:$H,AA$2)/SUMIFS($E:$E,$G:$G,Tabelid!$L$1,$C:$C,Tabelid!$J$4),0),""))),"")</f>
        <v>0</v>
      </c>
      <c r="AB89" s="29">
        <f>IFERROR(IF($G89=Tabelid!$L$6,Eksplikatsioon!AG91/SUM(Eksplikatsioon!$O91:'Eksplikatsioon'!$AG91),IF($G89=Tabelid!$L$4,IFERROR(SUMIFS($E:$E,$G:$G,Tabelid!$L$1,$C:$C,Tabelid!$J$4,$H:$H,AB$2,$A:$A,$A89)/SUMIFS($E:$E,$G:$G,Tabelid!$L$1,$C:$C,Tabelid!$J$4,$A:$A,$A89),0),IF($G89=Tabelid!$L$5,IFERROR(SUMIFS($E:$E,$G:$G,Tabelid!$L$1,$C:$C,Tabelid!$J$4,$H:$H,AB$2)/SUMIFS($E:$E,$G:$G,Tabelid!$L$1,$C:$C,Tabelid!$J$4),0),""))),"")</f>
        <v>0</v>
      </c>
      <c r="AC89" s="29">
        <f>IFERROR(IF($G89=Tabelid!$L$6,$E89*J89,IFERROR($E89*J89/SUM($J89:$AB89)*(Eksplikatsioon!O91)/SUMPRODUCT($J89:$AB89,Eksplikatsioon!$O91:$AG91),"")),"")</f>
        <v>1.6380000000000001</v>
      </c>
      <c r="AD89" s="29">
        <f>IFERROR(IF($G89=Tabelid!$L$6,$E89*K89,IFERROR($E89*K89/SUM($J89:$AB89)*(Eksplikatsioon!P91)/SUMPRODUCT($J89:$AB89,Eksplikatsioon!$O91:$AG91),"")),"")</f>
        <v>0</v>
      </c>
      <c r="AE89" s="29">
        <f>IFERROR(IF($G89=Tabelid!$L$6,$E89*L89,IFERROR($E89*L89/SUM($J89:$AB89)*(Eksplikatsioon!Q91)/SUMPRODUCT($J89:$AB89,Eksplikatsioon!$O91:$AG91),"")),"")</f>
        <v>0</v>
      </c>
      <c r="AF89" s="29">
        <f>IFERROR(IF($G89=Tabelid!$L$6,$E89*M89,IFERROR($E89*M89/SUM($J89:$AB89)*(Eksplikatsioon!R91)/SUMPRODUCT($J89:$AB89,Eksplikatsioon!$O91:$AG91),"")),"")</f>
        <v>0</v>
      </c>
      <c r="AG89" s="29">
        <f>IFERROR(IF($G89=Tabelid!$L$6,$E89*N89,IFERROR($E89*N89/SUM($J89:$AB89)*(Eksplikatsioon!S91)/SUMPRODUCT($J89:$AB89,Eksplikatsioon!$O91:$AG91),"")),"")</f>
        <v>0.96199999999999997</v>
      </c>
      <c r="AH89" s="29">
        <f>IFERROR(IF($G89=Tabelid!$L$6,$E89*O89,IFERROR($E89*O89/SUM($J89:$AB89)*(Eksplikatsioon!T91)/SUMPRODUCT($J89:$AB89,Eksplikatsioon!$O91:$AG91),"")),"")</f>
        <v>0</v>
      </c>
      <c r="AI89" s="29">
        <f>IFERROR(IF($G89=Tabelid!$L$6,$E89*P89,IFERROR($E89*P89/SUM($J89:$AB89)*(Eksplikatsioon!U91)/SUMPRODUCT($J89:$AB89,Eksplikatsioon!$O91:$AG91),"")),"")</f>
        <v>0</v>
      </c>
      <c r="AJ89" s="29">
        <f>IFERROR(IF($G89=Tabelid!$L$6,$E89*Q89,IFERROR($E89*Q89/SUM($J89:$AB89)*(Eksplikatsioon!V91)/SUMPRODUCT($J89:$AB89,Eksplikatsioon!$O91:$AG91),"")),"")</f>
        <v>0</v>
      </c>
      <c r="AK89" s="29">
        <f>IFERROR(IF($G89=Tabelid!$L$6,$E89*R89,IFERROR($E89*R89/SUM($J89:$AB89)*(Eksplikatsioon!W91)/SUMPRODUCT($J89:$AB89,Eksplikatsioon!$O91:$AG91),"")),"")</f>
        <v>0</v>
      </c>
      <c r="AL89" s="29">
        <f>IFERROR(IF($G89=Tabelid!$L$6,$E89*S89,IFERROR($E89*S89/SUM($J89:$AB89)*(Eksplikatsioon!X91)/SUMPRODUCT($J89:$AB89,Eksplikatsioon!$O91:$AG91),"")),"")</f>
        <v>0</v>
      </c>
      <c r="AM89" s="29">
        <f>IFERROR(IF($G89=Tabelid!$L$6,$E89*T89,IFERROR($E89*T89/SUM($J89:$AB89)*(Eksplikatsioon!Y91)/SUMPRODUCT($J89:$AB89,Eksplikatsioon!$O91:$AG91),"")),"")</f>
        <v>0</v>
      </c>
      <c r="AN89" s="29">
        <f>IFERROR(IF($G89=Tabelid!$L$6,$E89*U89,IFERROR($E89*U89/SUM($J89:$AB89)*(Eksplikatsioon!Z91)/SUMPRODUCT($J89:$AB89,Eksplikatsioon!$O91:$AG91),"")),"")</f>
        <v>0</v>
      </c>
      <c r="AO89" s="29">
        <f>IFERROR(IF($G89=Tabelid!$L$6,$E89*V89,IFERROR($E89*V89/SUM($J89:$AB89)*(Eksplikatsioon!AA91)/SUMPRODUCT($J89:$AB89,Eksplikatsioon!$O91:$AG91),"")),"")</f>
        <v>0</v>
      </c>
      <c r="AP89" s="29">
        <f>IFERROR(IF($G89=Tabelid!$L$6,$E89*W89,IFERROR($E89*W89/SUM($J89:$AB89)*(Eksplikatsioon!AB91)/SUMPRODUCT($J89:$AB89,Eksplikatsioon!$O91:$AG91),"")),"")</f>
        <v>0</v>
      </c>
      <c r="AQ89" s="29">
        <f>IFERROR(IF($G89=Tabelid!$L$6,$E89*X89,IFERROR($E89*X89/SUM($J89:$AB89)*(Eksplikatsioon!AC91)/SUMPRODUCT($J89:$AB89,Eksplikatsioon!$O91:$AG91),"")),"")</f>
        <v>0</v>
      </c>
      <c r="AR89" s="29">
        <f>IFERROR(IF($G89=Tabelid!$L$6,$E89*Y89,IFERROR($E89*Y89/SUM($J89:$AB89)*(Eksplikatsioon!AD91)/SUMPRODUCT($J89:$AB89,Eksplikatsioon!$O91:$AG91),"")),"")</f>
        <v>0</v>
      </c>
      <c r="AS89" s="29">
        <f>IFERROR(IF($G89=Tabelid!$L$6,$E89*Z89,IFERROR($E89*Z89/SUM($J89:$AB89)*(Eksplikatsioon!AE91)/SUMPRODUCT($J89:$AB89,Eksplikatsioon!$O91:$AG91),"")),"")</f>
        <v>0</v>
      </c>
      <c r="AT89" s="29">
        <f>IFERROR(IF($G89=Tabelid!$L$6,$E89*AA89,IFERROR($E89*AA89/SUM($J89:$AB89)*(Eksplikatsioon!AF91)/SUMPRODUCT($J89:$AB89,Eksplikatsioon!$O91:$AG91),"")),"")</f>
        <v>0</v>
      </c>
      <c r="AU89" s="29">
        <f>IFERROR(IF($G89=Tabelid!$L$6,$E89*AB89,IFERROR($E89*AB89/SUM($J89:$AB89)*(Eksplikatsioon!AG91)/SUMPRODUCT($J89:$AB89,Eksplikatsioon!$O91:$AG91),"")),"")</f>
        <v>0</v>
      </c>
    </row>
    <row r="90" spans="1:47" x14ac:dyDescent="0.25">
      <c r="A90" s="23" t="str">
        <f>IF(Eksplikatsioon!A92=0,"",Eksplikatsioon!A92)</f>
        <v>04</v>
      </c>
      <c r="B90" s="56">
        <f>IF(Eksplikatsioon!B92=0,"",Eksplikatsioon!B92)</f>
        <v>408</v>
      </c>
      <c r="C90" s="23" t="str">
        <f>IF(Eksplikatsioon!C92=0,"",Eksplikatsioon!C92)</f>
        <v>ÜÜRITAV PIND</v>
      </c>
      <c r="D90" s="23" t="str">
        <f>IF(Eksplikatsioon!D92=0,"",Eksplikatsioon!D92)</f>
        <v>Kabinet/Büroo</v>
      </c>
      <c r="E90" s="54">
        <f>IF(Eksplikatsioon!F92=0,"",Eksplikatsioon!F92)</f>
        <v>16.600000000000001</v>
      </c>
      <c r="F90" s="23" t="str">
        <f>IF(Eksplikatsioon!H92=0,"",Eksplikatsioon!H92)</f>
        <v>SKA 63% ruumist ja TEHIK 37% ruumist</v>
      </c>
      <c r="G90" s="23" t="str">
        <f>IF(Eksplikatsioon!J92=0,"",Eksplikatsioon!J92)</f>
        <v>Ühiskasutuses muu pind (muu)</v>
      </c>
      <c r="H90" s="23" t="str">
        <f>IF(Eksplikatsioon!K92=0,"",Eksplikatsioon!K92)</f>
        <v/>
      </c>
      <c r="I90" s="23" t="str">
        <f>IF(Eksplikatsioon!L92=0,"",Eksplikatsioon!L92)</f>
        <v/>
      </c>
      <c r="J90" s="29">
        <f>IFERROR(IF($G90=Tabelid!$L$6,Eksplikatsioon!O92/SUM(Eksplikatsioon!$O92:'Eksplikatsioon'!$AG92),IF($G90=Tabelid!$L$4,IFERROR(SUMIFS($E:$E,$G:$G,Tabelid!$L$1,$C:$C,Tabelid!$J$4,$H:$H,J$2,$A:$A,$A90)/SUMIFS($E:$E,$G:$G,Tabelid!$L$1,$C:$C,Tabelid!$J$4,$A:$A,$A90),0),IF($G90=Tabelid!$L$5,IFERROR(SUMIFS($E:$E,$G:$G,Tabelid!$L$1,$C:$C,Tabelid!$J$4,$H:$H,J$2)/SUMIFS($E:$E,$G:$G,Tabelid!$L$1,$C:$C,Tabelid!$J$4),0),""))),"")</f>
        <v>0.63</v>
      </c>
      <c r="K90" s="29">
        <f>IFERROR(IF($G90=Tabelid!$L$6,Eksplikatsioon!P92/SUM(Eksplikatsioon!$O92:'Eksplikatsioon'!$AG92),IF($G90=Tabelid!$L$4,IFERROR(SUMIFS($E:$E,$G:$G,Tabelid!$L$1,$C:$C,Tabelid!$J$4,$H:$H,K$2,$A:$A,$A90)/SUMIFS($E:$E,$G:$G,Tabelid!$L$1,$C:$C,Tabelid!$J$4,$A:$A,$A90),0),IF($G90=Tabelid!$L$5,IFERROR(SUMIFS($E:$E,$G:$G,Tabelid!$L$1,$C:$C,Tabelid!$J$4,$H:$H,K$2)/SUMIFS($E:$E,$G:$G,Tabelid!$L$1,$C:$C,Tabelid!$J$4),0),""))),"")</f>
        <v>0</v>
      </c>
      <c r="L90" s="29">
        <f>IFERROR(IF($G90=Tabelid!$L$6,Eksplikatsioon!Q92/SUM(Eksplikatsioon!$O92:'Eksplikatsioon'!$AG92),IF($G90=Tabelid!$L$4,IFERROR(SUMIFS($E:$E,$G:$G,Tabelid!$L$1,$C:$C,Tabelid!$J$4,$H:$H,L$2,$A:$A,$A90)/SUMIFS($E:$E,$G:$G,Tabelid!$L$1,$C:$C,Tabelid!$J$4,$A:$A,$A90),0),IF($G90=Tabelid!$L$5,IFERROR(SUMIFS($E:$E,$G:$G,Tabelid!$L$1,$C:$C,Tabelid!$J$4,$H:$H,L$2)/SUMIFS($E:$E,$G:$G,Tabelid!$L$1,$C:$C,Tabelid!$J$4),0),""))),"")</f>
        <v>0</v>
      </c>
      <c r="M90" s="29">
        <f>IFERROR(IF($G90=Tabelid!$L$6,Eksplikatsioon!R92/SUM(Eksplikatsioon!$O92:'Eksplikatsioon'!$AG92),IF($G90=Tabelid!$L$4,IFERROR(SUMIFS($E:$E,$G:$G,Tabelid!$L$1,$C:$C,Tabelid!$J$4,$H:$H,M$2,$A:$A,$A90)/SUMIFS($E:$E,$G:$G,Tabelid!$L$1,$C:$C,Tabelid!$J$4,$A:$A,$A90),0),IF($G90=Tabelid!$L$5,IFERROR(SUMIFS($E:$E,$G:$G,Tabelid!$L$1,$C:$C,Tabelid!$J$4,$H:$H,M$2)/SUMIFS($E:$E,$G:$G,Tabelid!$L$1,$C:$C,Tabelid!$J$4),0),""))),"")</f>
        <v>0</v>
      </c>
      <c r="N90" s="29">
        <f>IFERROR(IF($G90=Tabelid!$L$6,Eksplikatsioon!S92/SUM(Eksplikatsioon!$O92:'Eksplikatsioon'!$AG92),IF($G90=Tabelid!$L$4,IFERROR(SUMIFS($E:$E,$G:$G,Tabelid!$L$1,$C:$C,Tabelid!$J$4,$H:$H,N$2,$A:$A,$A90)/SUMIFS($E:$E,$G:$G,Tabelid!$L$1,$C:$C,Tabelid!$J$4,$A:$A,$A90),0),IF($G90=Tabelid!$L$5,IFERROR(SUMIFS($E:$E,$G:$G,Tabelid!$L$1,$C:$C,Tabelid!$J$4,$H:$H,N$2)/SUMIFS($E:$E,$G:$G,Tabelid!$L$1,$C:$C,Tabelid!$J$4),0),""))),"")</f>
        <v>0.37</v>
      </c>
      <c r="O90" s="29">
        <f>IFERROR(IF($G90=Tabelid!$L$6,Eksplikatsioon!T92/SUM(Eksplikatsioon!$O92:'Eksplikatsioon'!$AG92),IF($G90=Tabelid!$L$4,IFERROR(SUMIFS($E:$E,$G:$G,Tabelid!$L$1,$C:$C,Tabelid!$J$4,$H:$H,O$2,$A:$A,$A90)/SUMIFS($E:$E,$G:$G,Tabelid!$L$1,$C:$C,Tabelid!$J$4,$A:$A,$A90),0),IF($G90=Tabelid!$L$5,IFERROR(SUMIFS($E:$E,$G:$G,Tabelid!$L$1,$C:$C,Tabelid!$J$4,$H:$H,O$2)/SUMIFS($E:$E,$G:$G,Tabelid!$L$1,$C:$C,Tabelid!$J$4),0),""))),"")</f>
        <v>0</v>
      </c>
      <c r="P90" s="29">
        <f>IFERROR(IF($G90=Tabelid!$L$6,Eksplikatsioon!U92/SUM(Eksplikatsioon!$O92:'Eksplikatsioon'!$AG92),IF($G90=Tabelid!$L$4,IFERROR(SUMIFS($E:$E,$G:$G,Tabelid!$L$1,$C:$C,Tabelid!$J$4,$H:$H,P$2,$A:$A,$A90)/SUMIFS($E:$E,$G:$G,Tabelid!$L$1,$C:$C,Tabelid!$J$4,$A:$A,$A90),0),IF($G90=Tabelid!$L$5,IFERROR(SUMIFS($E:$E,$G:$G,Tabelid!$L$1,$C:$C,Tabelid!$J$4,$H:$H,P$2)/SUMIFS($E:$E,$G:$G,Tabelid!$L$1,$C:$C,Tabelid!$J$4),0),""))),"")</f>
        <v>0</v>
      </c>
      <c r="Q90" s="29">
        <f>IFERROR(IF($G90=Tabelid!$L$6,Eksplikatsioon!V92/SUM(Eksplikatsioon!$O92:'Eksplikatsioon'!$AG92),IF($G90=Tabelid!$L$4,IFERROR(SUMIFS($E:$E,$G:$G,Tabelid!$L$1,$C:$C,Tabelid!$J$4,$H:$H,Q$2,$A:$A,$A90)/SUMIFS($E:$E,$G:$G,Tabelid!$L$1,$C:$C,Tabelid!$J$4,$A:$A,$A90),0),IF($G90=Tabelid!$L$5,IFERROR(SUMIFS($E:$E,$G:$G,Tabelid!$L$1,$C:$C,Tabelid!$J$4,$H:$H,Q$2)/SUMIFS($E:$E,$G:$G,Tabelid!$L$1,$C:$C,Tabelid!$J$4),0),""))),"")</f>
        <v>0</v>
      </c>
      <c r="R90" s="29">
        <f>IFERROR(IF($G90=Tabelid!$L$6,Eksplikatsioon!W92/SUM(Eksplikatsioon!$O92:'Eksplikatsioon'!$AG92),IF($G90=Tabelid!$L$4,IFERROR(SUMIFS($E:$E,$G:$G,Tabelid!$L$1,$C:$C,Tabelid!$J$4,$H:$H,R$2,$A:$A,$A90)/SUMIFS($E:$E,$G:$G,Tabelid!$L$1,$C:$C,Tabelid!$J$4,$A:$A,$A90),0),IF($G90=Tabelid!$L$5,IFERROR(SUMIFS($E:$E,$G:$G,Tabelid!$L$1,$C:$C,Tabelid!$J$4,$H:$H,R$2)/SUMIFS($E:$E,$G:$G,Tabelid!$L$1,$C:$C,Tabelid!$J$4),0),""))),"")</f>
        <v>0</v>
      </c>
      <c r="S90" s="29">
        <f>IFERROR(IF($G90=Tabelid!$L$6,Eksplikatsioon!X92/SUM(Eksplikatsioon!$O92:'Eksplikatsioon'!$AG92),IF($G90=Tabelid!$L$4,IFERROR(SUMIFS($E:$E,$G:$G,Tabelid!$L$1,$C:$C,Tabelid!$J$4,$H:$H,S$2,$A:$A,$A90)/SUMIFS($E:$E,$G:$G,Tabelid!$L$1,$C:$C,Tabelid!$J$4,$A:$A,$A90),0),IF($G90=Tabelid!$L$5,IFERROR(SUMIFS($E:$E,$G:$G,Tabelid!$L$1,$C:$C,Tabelid!$J$4,$H:$H,S$2)/SUMIFS($E:$E,$G:$G,Tabelid!$L$1,$C:$C,Tabelid!$J$4),0),""))),"")</f>
        <v>0</v>
      </c>
      <c r="T90" s="29">
        <f>IFERROR(IF($G90=Tabelid!$L$6,Eksplikatsioon!Y92/SUM(Eksplikatsioon!$O92:'Eksplikatsioon'!$AG92),IF($G90=Tabelid!$L$4,IFERROR(SUMIFS($E:$E,$G:$G,Tabelid!$L$1,$C:$C,Tabelid!$J$4,$H:$H,T$2,$A:$A,$A90)/SUMIFS($E:$E,$G:$G,Tabelid!$L$1,$C:$C,Tabelid!$J$4,$A:$A,$A90),0),IF($G90=Tabelid!$L$5,IFERROR(SUMIFS($E:$E,$G:$G,Tabelid!$L$1,$C:$C,Tabelid!$J$4,$H:$H,T$2)/SUMIFS($E:$E,$G:$G,Tabelid!$L$1,$C:$C,Tabelid!$J$4),0),""))),"")</f>
        <v>0</v>
      </c>
      <c r="U90" s="29">
        <f>IFERROR(IF($G90=Tabelid!$L$6,Eksplikatsioon!Z92/SUM(Eksplikatsioon!$O92:'Eksplikatsioon'!$AG92),IF($G90=Tabelid!$L$4,IFERROR(SUMIFS($E:$E,$G:$G,Tabelid!$L$1,$C:$C,Tabelid!$J$4,$H:$H,U$2,$A:$A,$A90)/SUMIFS($E:$E,$G:$G,Tabelid!$L$1,$C:$C,Tabelid!$J$4,$A:$A,$A90),0),IF($G90=Tabelid!$L$5,IFERROR(SUMIFS($E:$E,$G:$G,Tabelid!$L$1,$C:$C,Tabelid!$J$4,$H:$H,U$2)/SUMIFS($E:$E,$G:$G,Tabelid!$L$1,$C:$C,Tabelid!$J$4),0),""))),"")</f>
        <v>0</v>
      </c>
      <c r="V90" s="29">
        <f>IFERROR(IF($G90=Tabelid!$L$6,Eksplikatsioon!AA92/SUM(Eksplikatsioon!$O92:'Eksplikatsioon'!$AG92),IF($G90=Tabelid!$L$4,IFERROR(SUMIFS($E:$E,$G:$G,Tabelid!$L$1,$C:$C,Tabelid!$J$4,$H:$H,V$2,$A:$A,$A90)/SUMIFS($E:$E,$G:$G,Tabelid!$L$1,$C:$C,Tabelid!$J$4,$A:$A,$A90),0),IF($G90=Tabelid!$L$5,IFERROR(SUMIFS($E:$E,$G:$G,Tabelid!$L$1,$C:$C,Tabelid!$J$4,$H:$H,V$2)/SUMIFS($E:$E,$G:$G,Tabelid!$L$1,$C:$C,Tabelid!$J$4),0),""))),"")</f>
        <v>0</v>
      </c>
      <c r="W90" s="29">
        <f>IFERROR(IF($G90=Tabelid!$L$6,Eksplikatsioon!AB92/SUM(Eksplikatsioon!$O92:'Eksplikatsioon'!$AG92),IF($G90=Tabelid!$L$4,IFERROR(SUMIFS($E:$E,$G:$G,Tabelid!$L$1,$C:$C,Tabelid!$J$4,$H:$H,W$2,$A:$A,$A90)/SUMIFS($E:$E,$G:$G,Tabelid!$L$1,$C:$C,Tabelid!$J$4,$A:$A,$A90),0),IF($G90=Tabelid!$L$5,IFERROR(SUMIFS($E:$E,$G:$G,Tabelid!$L$1,$C:$C,Tabelid!$J$4,$H:$H,W$2)/SUMIFS($E:$E,$G:$G,Tabelid!$L$1,$C:$C,Tabelid!$J$4),0),""))),"")</f>
        <v>0</v>
      </c>
      <c r="X90" s="29">
        <f>IFERROR(IF($G90=Tabelid!$L$6,Eksplikatsioon!AC92/SUM(Eksplikatsioon!$O92:'Eksplikatsioon'!$AG92),IF($G90=Tabelid!$L$4,IFERROR(SUMIFS($E:$E,$G:$G,Tabelid!$L$1,$C:$C,Tabelid!$J$4,$H:$H,X$2,$A:$A,$A90)/SUMIFS($E:$E,$G:$G,Tabelid!$L$1,$C:$C,Tabelid!$J$4,$A:$A,$A90),0),IF($G90=Tabelid!$L$5,IFERROR(SUMIFS($E:$E,$G:$G,Tabelid!$L$1,$C:$C,Tabelid!$J$4,$H:$H,X$2)/SUMIFS($E:$E,$G:$G,Tabelid!$L$1,$C:$C,Tabelid!$J$4),0),""))),"")</f>
        <v>0</v>
      </c>
      <c r="Y90" s="29">
        <f>IFERROR(IF($G90=Tabelid!$L$6,Eksplikatsioon!AD92/SUM(Eksplikatsioon!$O92:'Eksplikatsioon'!$AG92),IF($G90=Tabelid!$L$4,IFERROR(SUMIFS($E:$E,$G:$G,Tabelid!$L$1,$C:$C,Tabelid!$J$4,$H:$H,Y$2,$A:$A,$A90)/SUMIFS($E:$E,$G:$G,Tabelid!$L$1,$C:$C,Tabelid!$J$4,$A:$A,$A90),0),IF($G90=Tabelid!$L$5,IFERROR(SUMIFS($E:$E,$G:$G,Tabelid!$L$1,$C:$C,Tabelid!$J$4,$H:$H,Y$2)/SUMIFS($E:$E,$G:$G,Tabelid!$L$1,$C:$C,Tabelid!$J$4),0),""))),"")</f>
        <v>0</v>
      </c>
      <c r="Z90" s="29">
        <f>IFERROR(IF($G90=Tabelid!$L$6,Eksplikatsioon!AE92/SUM(Eksplikatsioon!$O92:'Eksplikatsioon'!$AG92),IF($G90=Tabelid!$L$4,IFERROR(SUMIFS($E:$E,$G:$G,Tabelid!$L$1,$C:$C,Tabelid!$J$4,$H:$H,Z$2,$A:$A,$A90)/SUMIFS($E:$E,$G:$G,Tabelid!$L$1,$C:$C,Tabelid!$J$4,$A:$A,$A90),0),IF($G90=Tabelid!$L$5,IFERROR(SUMIFS($E:$E,$G:$G,Tabelid!$L$1,$C:$C,Tabelid!$J$4,$H:$H,Z$2)/SUMIFS($E:$E,$G:$G,Tabelid!$L$1,$C:$C,Tabelid!$J$4),0),""))),"")</f>
        <v>0</v>
      </c>
      <c r="AA90" s="29">
        <f>IFERROR(IF($G90=Tabelid!$L$6,Eksplikatsioon!AF92/SUM(Eksplikatsioon!$O92:'Eksplikatsioon'!$AG92),IF($G90=Tabelid!$L$4,IFERROR(SUMIFS($E:$E,$G:$G,Tabelid!$L$1,$C:$C,Tabelid!$J$4,$H:$H,AA$2,$A:$A,$A90)/SUMIFS($E:$E,$G:$G,Tabelid!$L$1,$C:$C,Tabelid!$J$4,$A:$A,$A90),0),IF($G90=Tabelid!$L$5,IFERROR(SUMIFS($E:$E,$G:$G,Tabelid!$L$1,$C:$C,Tabelid!$J$4,$H:$H,AA$2)/SUMIFS($E:$E,$G:$G,Tabelid!$L$1,$C:$C,Tabelid!$J$4),0),""))),"")</f>
        <v>0</v>
      </c>
      <c r="AB90" s="29">
        <f>IFERROR(IF($G90=Tabelid!$L$6,Eksplikatsioon!AG92/SUM(Eksplikatsioon!$O92:'Eksplikatsioon'!$AG92),IF($G90=Tabelid!$L$4,IFERROR(SUMIFS($E:$E,$G:$G,Tabelid!$L$1,$C:$C,Tabelid!$J$4,$H:$H,AB$2,$A:$A,$A90)/SUMIFS($E:$E,$G:$G,Tabelid!$L$1,$C:$C,Tabelid!$J$4,$A:$A,$A90),0),IF($G90=Tabelid!$L$5,IFERROR(SUMIFS($E:$E,$G:$G,Tabelid!$L$1,$C:$C,Tabelid!$J$4,$H:$H,AB$2)/SUMIFS($E:$E,$G:$G,Tabelid!$L$1,$C:$C,Tabelid!$J$4),0),""))),"")</f>
        <v>0</v>
      </c>
      <c r="AC90" s="29">
        <f>IFERROR(IF($G90=Tabelid!$L$6,$E90*J90,IFERROR($E90*J90/SUM($J90:$AB90)*(Eksplikatsioon!O92)/SUMPRODUCT($J90:$AB90,Eksplikatsioon!$O92:$AG92),"")),"")</f>
        <v>10.458</v>
      </c>
      <c r="AD90" s="29">
        <f>IFERROR(IF($G90=Tabelid!$L$6,$E90*K90,IFERROR($E90*K90/SUM($J90:$AB90)*(Eksplikatsioon!P92)/SUMPRODUCT($J90:$AB90,Eksplikatsioon!$O92:$AG92),"")),"")</f>
        <v>0</v>
      </c>
      <c r="AE90" s="29">
        <f>IFERROR(IF($G90=Tabelid!$L$6,$E90*L90,IFERROR($E90*L90/SUM($J90:$AB90)*(Eksplikatsioon!Q92)/SUMPRODUCT($J90:$AB90,Eksplikatsioon!$O92:$AG92),"")),"")</f>
        <v>0</v>
      </c>
      <c r="AF90" s="29">
        <f>IFERROR(IF($G90=Tabelid!$L$6,$E90*M90,IFERROR($E90*M90/SUM($J90:$AB90)*(Eksplikatsioon!R92)/SUMPRODUCT($J90:$AB90,Eksplikatsioon!$O92:$AG92),"")),"")</f>
        <v>0</v>
      </c>
      <c r="AG90" s="29">
        <f>IFERROR(IF($G90=Tabelid!$L$6,$E90*N90,IFERROR($E90*N90/SUM($J90:$AB90)*(Eksplikatsioon!S92)/SUMPRODUCT($J90:$AB90,Eksplikatsioon!$O92:$AG92),"")),"")</f>
        <v>6.1420000000000003</v>
      </c>
      <c r="AH90" s="29">
        <f>IFERROR(IF($G90=Tabelid!$L$6,$E90*O90,IFERROR($E90*O90/SUM($J90:$AB90)*(Eksplikatsioon!T92)/SUMPRODUCT($J90:$AB90,Eksplikatsioon!$O92:$AG92),"")),"")</f>
        <v>0</v>
      </c>
      <c r="AI90" s="29">
        <f>IFERROR(IF($G90=Tabelid!$L$6,$E90*P90,IFERROR($E90*P90/SUM($J90:$AB90)*(Eksplikatsioon!U92)/SUMPRODUCT($J90:$AB90,Eksplikatsioon!$O92:$AG92),"")),"")</f>
        <v>0</v>
      </c>
      <c r="AJ90" s="29">
        <f>IFERROR(IF($G90=Tabelid!$L$6,$E90*Q90,IFERROR($E90*Q90/SUM($J90:$AB90)*(Eksplikatsioon!V92)/SUMPRODUCT($J90:$AB90,Eksplikatsioon!$O92:$AG92),"")),"")</f>
        <v>0</v>
      </c>
      <c r="AK90" s="29">
        <f>IFERROR(IF($G90=Tabelid!$L$6,$E90*R90,IFERROR($E90*R90/SUM($J90:$AB90)*(Eksplikatsioon!W92)/SUMPRODUCT($J90:$AB90,Eksplikatsioon!$O92:$AG92),"")),"")</f>
        <v>0</v>
      </c>
      <c r="AL90" s="29">
        <f>IFERROR(IF($G90=Tabelid!$L$6,$E90*S90,IFERROR($E90*S90/SUM($J90:$AB90)*(Eksplikatsioon!X92)/SUMPRODUCT($J90:$AB90,Eksplikatsioon!$O92:$AG92),"")),"")</f>
        <v>0</v>
      </c>
      <c r="AM90" s="29">
        <f>IFERROR(IF($G90=Tabelid!$L$6,$E90*T90,IFERROR($E90*T90/SUM($J90:$AB90)*(Eksplikatsioon!Y92)/SUMPRODUCT($J90:$AB90,Eksplikatsioon!$O92:$AG92),"")),"")</f>
        <v>0</v>
      </c>
      <c r="AN90" s="29">
        <f>IFERROR(IF($G90=Tabelid!$L$6,$E90*U90,IFERROR($E90*U90/SUM($J90:$AB90)*(Eksplikatsioon!Z92)/SUMPRODUCT($J90:$AB90,Eksplikatsioon!$O92:$AG92),"")),"")</f>
        <v>0</v>
      </c>
      <c r="AO90" s="29">
        <f>IFERROR(IF($G90=Tabelid!$L$6,$E90*V90,IFERROR($E90*V90/SUM($J90:$AB90)*(Eksplikatsioon!AA92)/SUMPRODUCT($J90:$AB90,Eksplikatsioon!$O92:$AG92),"")),"")</f>
        <v>0</v>
      </c>
      <c r="AP90" s="29">
        <f>IFERROR(IF($G90=Tabelid!$L$6,$E90*W90,IFERROR($E90*W90/SUM($J90:$AB90)*(Eksplikatsioon!AB92)/SUMPRODUCT($J90:$AB90,Eksplikatsioon!$O92:$AG92),"")),"")</f>
        <v>0</v>
      </c>
      <c r="AQ90" s="29">
        <f>IFERROR(IF($G90=Tabelid!$L$6,$E90*X90,IFERROR($E90*X90/SUM($J90:$AB90)*(Eksplikatsioon!AC92)/SUMPRODUCT($J90:$AB90,Eksplikatsioon!$O92:$AG92),"")),"")</f>
        <v>0</v>
      </c>
      <c r="AR90" s="29">
        <f>IFERROR(IF($G90=Tabelid!$L$6,$E90*Y90,IFERROR($E90*Y90/SUM($J90:$AB90)*(Eksplikatsioon!AD92)/SUMPRODUCT($J90:$AB90,Eksplikatsioon!$O92:$AG92),"")),"")</f>
        <v>0</v>
      </c>
      <c r="AS90" s="29">
        <f>IFERROR(IF($G90=Tabelid!$L$6,$E90*Z90,IFERROR($E90*Z90/SUM($J90:$AB90)*(Eksplikatsioon!AE92)/SUMPRODUCT($J90:$AB90,Eksplikatsioon!$O92:$AG92),"")),"")</f>
        <v>0</v>
      </c>
      <c r="AT90" s="29">
        <f>IFERROR(IF($G90=Tabelid!$L$6,$E90*AA90,IFERROR($E90*AA90/SUM($J90:$AB90)*(Eksplikatsioon!AF92)/SUMPRODUCT($J90:$AB90,Eksplikatsioon!$O92:$AG92),"")),"")</f>
        <v>0</v>
      </c>
      <c r="AU90" s="29">
        <f>IFERROR(IF($G90=Tabelid!$L$6,$E90*AB90,IFERROR($E90*AB90/SUM($J90:$AB90)*(Eksplikatsioon!AG92)/SUMPRODUCT($J90:$AB90,Eksplikatsioon!$O92:$AG92),"")),"")</f>
        <v>0</v>
      </c>
    </row>
    <row r="91" spans="1:47" x14ac:dyDescent="0.25">
      <c r="A91" s="23" t="str">
        <f>IF(Eksplikatsioon!A93=0,"",Eksplikatsioon!A93)</f>
        <v>04</v>
      </c>
      <c r="B91" s="56">
        <f>IF(Eksplikatsioon!B93=0,"",Eksplikatsioon!B93)</f>
        <v>409</v>
      </c>
      <c r="C91" s="23" t="str">
        <f>IF(Eksplikatsioon!C93=0,"",Eksplikatsioon!C93)</f>
        <v>ÜÜRITAV PIND</v>
      </c>
      <c r="D91" s="23" t="str">
        <f>IF(Eksplikatsioon!D93=0,"",Eksplikatsioon!D93)</f>
        <v>Nõupidamise ruum</v>
      </c>
      <c r="E91" s="54">
        <f>IF(Eksplikatsioon!F93=0,"",Eksplikatsioon!F93)</f>
        <v>66.099999999999994</v>
      </c>
      <c r="F91" s="23" t="str">
        <f>IF(Eksplikatsioon!H93=0,"",Eksplikatsioon!H93)</f>
        <v>SKA 63% ruumist ja TEHIK 37% ruumist</v>
      </c>
      <c r="G91" s="23" t="str">
        <f>IF(Eksplikatsioon!J93=0,"",Eksplikatsioon!J93)</f>
        <v>Ühiskasutuses muu pind (muu)</v>
      </c>
      <c r="H91" s="23" t="str">
        <f>IF(Eksplikatsioon!K93=0,"",Eksplikatsioon!K93)</f>
        <v/>
      </c>
      <c r="I91" s="23" t="str">
        <f>IF(Eksplikatsioon!L93=0,"",Eksplikatsioon!L93)</f>
        <v/>
      </c>
      <c r="J91" s="29">
        <f>IFERROR(IF($G91=Tabelid!$L$6,Eksplikatsioon!O93/SUM(Eksplikatsioon!$O93:'Eksplikatsioon'!$AG93),IF($G91=Tabelid!$L$4,IFERROR(SUMIFS($E:$E,$G:$G,Tabelid!$L$1,$C:$C,Tabelid!$J$4,$H:$H,J$2,$A:$A,$A91)/SUMIFS($E:$E,$G:$G,Tabelid!$L$1,$C:$C,Tabelid!$J$4,$A:$A,$A91),0),IF($G91=Tabelid!$L$5,IFERROR(SUMIFS($E:$E,$G:$G,Tabelid!$L$1,$C:$C,Tabelid!$J$4,$H:$H,J$2)/SUMIFS($E:$E,$G:$G,Tabelid!$L$1,$C:$C,Tabelid!$J$4),0),""))),"")</f>
        <v>0.63</v>
      </c>
      <c r="K91" s="29">
        <f>IFERROR(IF($G91=Tabelid!$L$6,Eksplikatsioon!P93/SUM(Eksplikatsioon!$O93:'Eksplikatsioon'!$AG93),IF($G91=Tabelid!$L$4,IFERROR(SUMIFS($E:$E,$G:$G,Tabelid!$L$1,$C:$C,Tabelid!$J$4,$H:$H,K$2,$A:$A,$A91)/SUMIFS($E:$E,$G:$G,Tabelid!$L$1,$C:$C,Tabelid!$J$4,$A:$A,$A91),0),IF($G91=Tabelid!$L$5,IFERROR(SUMIFS($E:$E,$G:$G,Tabelid!$L$1,$C:$C,Tabelid!$J$4,$H:$H,K$2)/SUMIFS($E:$E,$G:$G,Tabelid!$L$1,$C:$C,Tabelid!$J$4),0),""))),"")</f>
        <v>0</v>
      </c>
      <c r="L91" s="29">
        <f>IFERROR(IF($G91=Tabelid!$L$6,Eksplikatsioon!Q93/SUM(Eksplikatsioon!$O93:'Eksplikatsioon'!$AG93),IF($G91=Tabelid!$L$4,IFERROR(SUMIFS($E:$E,$G:$G,Tabelid!$L$1,$C:$C,Tabelid!$J$4,$H:$H,L$2,$A:$A,$A91)/SUMIFS($E:$E,$G:$G,Tabelid!$L$1,$C:$C,Tabelid!$J$4,$A:$A,$A91),0),IF($G91=Tabelid!$L$5,IFERROR(SUMIFS($E:$E,$G:$G,Tabelid!$L$1,$C:$C,Tabelid!$J$4,$H:$H,L$2)/SUMIFS($E:$E,$G:$G,Tabelid!$L$1,$C:$C,Tabelid!$J$4),0),""))),"")</f>
        <v>0</v>
      </c>
      <c r="M91" s="29">
        <f>IFERROR(IF($G91=Tabelid!$L$6,Eksplikatsioon!R93/SUM(Eksplikatsioon!$O93:'Eksplikatsioon'!$AG93),IF($G91=Tabelid!$L$4,IFERROR(SUMIFS($E:$E,$G:$G,Tabelid!$L$1,$C:$C,Tabelid!$J$4,$H:$H,M$2,$A:$A,$A91)/SUMIFS($E:$E,$G:$G,Tabelid!$L$1,$C:$C,Tabelid!$J$4,$A:$A,$A91),0),IF($G91=Tabelid!$L$5,IFERROR(SUMIFS($E:$E,$G:$G,Tabelid!$L$1,$C:$C,Tabelid!$J$4,$H:$H,M$2)/SUMIFS($E:$E,$G:$G,Tabelid!$L$1,$C:$C,Tabelid!$J$4),0),""))),"")</f>
        <v>0</v>
      </c>
      <c r="N91" s="29">
        <f>IFERROR(IF($G91=Tabelid!$L$6,Eksplikatsioon!S93/SUM(Eksplikatsioon!$O93:'Eksplikatsioon'!$AG93),IF($G91=Tabelid!$L$4,IFERROR(SUMIFS($E:$E,$G:$G,Tabelid!$L$1,$C:$C,Tabelid!$J$4,$H:$H,N$2,$A:$A,$A91)/SUMIFS($E:$E,$G:$G,Tabelid!$L$1,$C:$C,Tabelid!$J$4,$A:$A,$A91),0),IF($G91=Tabelid!$L$5,IFERROR(SUMIFS($E:$E,$G:$G,Tabelid!$L$1,$C:$C,Tabelid!$J$4,$H:$H,N$2)/SUMIFS($E:$E,$G:$G,Tabelid!$L$1,$C:$C,Tabelid!$J$4),0),""))),"")</f>
        <v>0.37</v>
      </c>
      <c r="O91" s="29">
        <f>IFERROR(IF($G91=Tabelid!$L$6,Eksplikatsioon!T93/SUM(Eksplikatsioon!$O93:'Eksplikatsioon'!$AG93),IF($G91=Tabelid!$L$4,IFERROR(SUMIFS($E:$E,$G:$G,Tabelid!$L$1,$C:$C,Tabelid!$J$4,$H:$H,O$2,$A:$A,$A91)/SUMIFS($E:$E,$G:$G,Tabelid!$L$1,$C:$C,Tabelid!$J$4,$A:$A,$A91),0),IF($G91=Tabelid!$L$5,IFERROR(SUMIFS($E:$E,$G:$G,Tabelid!$L$1,$C:$C,Tabelid!$J$4,$H:$H,O$2)/SUMIFS($E:$E,$G:$G,Tabelid!$L$1,$C:$C,Tabelid!$J$4),0),""))),"")</f>
        <v>0</v>
      </c>
      <c r="P91" s="29">
        <f>IFERROR(IF($G91=Tabelid!$L$6,Eksplikatsioon!U93/SUM(Eksplikatsioon!$O93:'Eksplikatsioon'!$AG93),IF($G91=Tabelid!$L$4,IFERROR(SUMIFS($E:$E,$G:$G,Tabelid!$L$1,$C:$C,Tabelid!$J$4,$H:$H,P$2,$A:$A,$A91)/SUMIFS($E:$E,$G:$G,Tabelid!$L$1,$C:$C,Tabelid!$J$4,$A:$A,$A91),0),IF($G91=Tabelid!$L$5,IFERROR(SUMIFS($E:$E,$G:$G,Tabelid!$L$1,$C:$C,Tabelid!$J$4,$H:$H,P$2)/SUMIFS($E:$E,$G:$G,Tabelid!$L$1,$C:$C,Tabelid!$J$4),0),""))),"")</f>
        <v>0</v>
      </c>
      <c r="Q91" s="29">
        <f>IFERROR(IF($G91=Tabelid!$L$6,Eksplikatsioon!V93/SUM(Eksplikatsioon!$O93:'Eksplikatsioon'!$AG93),IF($G91=Tabelid!$L$4,IFERROR(SUMIFS($E:$E,$G:$G,Tabelid!$L$1,$C:$C,Tabelid!$J$4,$H:$H,Q$2,$A:$A,$A91)/SUMIFS($E:$E,$G:$G,Tabelid!$L$1,$C:$C,Tabelid!$J$4,$A:$A,$A91),0),IF($G91=Tabelid!$L$5,IFERROR(SUMIFS($E:$E,$G:$G,Tabelid!$L$1,$C:$C,Tabelid!$J$4,$H:$H,Q$2)/SUMIFS($E:$E,$G:$G,Tabelid!$L$1,$C:$C,Tabelid!$J$4),0),""))),"")</f>
        <v>0</v>
      </c>
      <c r="R91" s="29">
        <f>IFERROR(IF($G91=Tabelid!$L$6,Eksplikatsioon!W93/SUM(Eksplikatsioon!$O93:'Eksplikatsioon'!$AG93),IF($G91=Tabelid!$L$4,IFERROR(SUMIFS($E:$E,$G:$G,Tabelid!$L$1,$C:$C,Tabelid!$J$4,$H:$H,R$2,$A:$A,$A91)/SUMIFS($E:$E,$G:$G,Tabelid!$L$1,$C:$C,Tabelid!$J$4,$A:$A,$A91),0),IF($G91=Tabelid!$L$5,IFERROR(SUMIFS($E:$E,$G:$G,Tabelid!$L$1,$C:$C,Tabelid!$J$4,$H:$H,R$2)/SUMIFS($E:$E,$G:$G,Tabelid!$L$1,$C:$C,Tabelid!$J$4),0),""))),"")</f>
        <v>0</v>
      </c>
      <c r="S91" s="29">
        <f>IFERROR(IF($G91=Tabelid!$L$6,Eksplikatsioon!X93/SUM(Eksplikatsioon!$O93:'Eksplikatsioon'!$AG93),IF($G91=Tabelid!$L$4,IFERROR(SUMIFS($E:$E,$G:$G,Tabelid!$L$1,$C:$C,Tabelid!$J$4,$H:$H,S$2,$A:$A,$A91)/SUMIFS($E:$E,$G:$G,Tabelid!$L$1,$C:$C,Tabelid!$J$4,$A:$A,$A91),0),IF($G91=Tabelid!$L$5,IFERROR(SUMIFS($E:$E,$G:$G,Tabelid!$L$1,$C:$C,Tabelid!$J$4,$H:$H,S$2)/SUMIFS($E:$E,$G:$G,Tabelid!$L$1,$C:$C,Tabelid!$J$4),0),""))),"")</f>
        <v>0</v>
      </c>
      <c r="T91" s="29">
        <f>IFERROR(IF($G91=Tabelid!$L$6,Eksplikatsioon!Y93/SUM(Eksplikatsioon!$O93:'Eksplikatsioon'!$AG93),IF($G91=Tabelid!$L$4,IFERROR(SUMIFS($E:$E,$G:$G,Tabelid!$L$1,$C:$C,Tabelid!$J$4,$H:$H,T$2,$A:$A,$A91)/SUMIFS($E:$E,$G:$G,Tabelid!$L$1,$C:$C,Tabelid!$J$4,$A:$A,$A91),0),IF($G91=Tabelid!$L$5,IFERROR(SUMIFS($E:$E,$G:$G,Tabelid!$L$1,$C:$C,Tabelid!$J$4,$H:$H,T$2)/SUMIFS($E:$E,$G:$G,Tabelid!$L$1,$C:$C,Tabelid!$J$4),0),""))),"")</f>
        <v>0</v>
      </c>
      <c r="U91" s="29">
        <f>IFERROR(IF($G91=Tabelid!$L$6,Eksplikatsioon!Z93/SUM(Eksplikatsioon!$O93:'Eksplikatsioon'!$AG93),IF($G91=Tabelid!$L$4,IFERROR(SUMIFS($E:$E,$G:$G,Tabelid!$L$1,$C:$C,Tabelid!$J$4,$H:$H,U$2,$A:$A,$A91)/SUMIFS($E:$E,$G:$G,Tabelid!$L$1,$C:$C,Tabelid!$J$4,$A:$A,$A91),0),IF($G91=Tabelid!$L$5,IFERROR(SUMIFS($E:$E,$G:$G,Tabelid!$L$1,$C:$C,Tabelid!$J$4,$H:$H,U$2)/SUMIFS($E:$E,$G:$G,Tabelid!$L$1,$C:$C,Tabelid!$J$4),0),""))),"")</f>
        <v>0</v>
      </c>
      <c r="V91" s="29">
        <f>IFERROR(IF($G91=Tabelid!$L$6,Eksplikatsioon!AA93/SUM(Eksplikatsioon!$O93:'Eksplikatsioon'!$AG93),IF($G91=Tabelid!$L$4,IFERROR(SUMIFS($E:$E,$G:$G,Tabelid!$L$1,$C:$C,Tabelid!$J$4,$H:$H,V$2,$A:$A,$A91)/SUMIFS($E:$E,$G:$G,Tabelid!$L$1,$C:$C,Tabelid!$J$4,$A:$A,$A91),0),IF($G91=Tabelid!$L$5,IFERROR(SUMIFS($E:$E,$G:$G,Tabelid!$L$1,$C:$C,Tabelid!$J$4,$H:$H,V$2)/SUMIFS($E:$E,$G:$G,Tabelid!$L$1,$C:$C,Tabelid!$J$4),0),""))),"")</f>
        <v>0</v>
      </c>
      <c r="W91" s="29">
        <f>IFERROR(IF($G91=Tabelid!$L$6,Eksplikatsioon!AB93/SUM(Eksplikatsioon!$O93:'Eksplikatsioon'!$AG93),IF($G91=Tabelid!$L$4,IFERROR(SUMIFS($E:$E,$G:$G,Tabelid!$L$1,$C:$C,Tabelid!$J$4,$H:$H,W$2,$A:$A,$A91)/SUMIFS($E:$E,$G:$G,Tabelid!$L$1,$C:$C,Tabelid!$J$4,$A:$A,$A91),0),IF($G91=Tabelid!$L$5,IFERROR(SUMIFS($E:$E,$G:$G,Tabelid!$L$1,$C:$C,Tabelid!$J$4,$H:$H,W$2)/SUMIFS($E:$E,$G:$G,Tabelid!$L$1,$C:$C,Tabelid!$J$4),0),""))),"")</f>
        <v>0</v>
      </c>
      <c r="X91" s="29">
        <f>IFERROR(IF($G91=Tabelid!$L$6,Eksplikatsioon!AC93/SUM(Eksplikatsioon!$O93:'Eksplikatsioon'!$AG93),IF($G91=Tabelid!$L$4,IFERROR(SUMIFS($E:$E,$G:$G,Tabelid!$L$1,$C:$C,Tabelid!$J$4,$H:$H,X$2,$A:$A,$A91)/SUMIFS($E:$E,$G:$G,Tabelid!$L$1,$C:$C,Tabelid!$J$4,$A:$A,$A91),0),IF($G91=Tabelid!$L$5,IFERROR(SUMIFS($E:$E,$G:$G,Tabelid!$L$1,$C:$C,Tabelid!$J$4,$H:$H,X$2)/SUMIFS($E:$E,$G:$G,Tabelid!$L$1,$C:$C,Tabelid!$J$4),0),""))),"")</f>
        <v>0</v>
      </c>
      <c r="Y91" s="29">
        <f>IFERROR(IF($G91=Tabelid!$L$6,Eksplikatsioon!AD93/SUM(Eksplikatsioon!$O93:'Eksplikatsioon'!$AG93),IF($G91=Tabelid!$L$4,IFERROR(SUMIFS($E:$E,$G:$G,Tabelid!$L$1,$C:$C,Tabelid!$J$4,$H:$H,Y$2,$A:$A,$A91)/SUMIFS($E:$E,$G:$G,Tabelid!$L$1,$C:$C,Tabelid!$J$4,$A:$A,$A91),0),IF($G91=Tabelid!$L$5,IFERROR(SUMIFS($E:$E,$G:$G,Tabelid!$L$1,$C:$C,Tabelid!$J$4,$H:$H,Y$2)/SUMIFS($E:$E,$G:$G,Tabelid!$L$1,$C:$C,Tabelid!$J$4),0),""))),"")</f>
        <v>0</v>
      </c>
      <c r="Z91" s="29">
        <f>IFERROR(IF($G91=Tabelid!$L$6,Eksplikatsioon!AE93/SUM(Eksplikatsioon!$O93:'Eksplikatsioon'!$AG93),IF($G91=Tabelid!$L$4,IFERROR(SUMIFS($E:$E,$G:$G,Tabelid!$L$1,$C:$C,Tabelid!$J$4,$H:$H,Z$2,$A:$A,$A91)/SUMIFS($E:$E,$G:$G,Tabelid!$L$1,$C:$C,Tabelid!$J$4,$A:$A,$A91),0),IF($G91=Tabelid!$L$5,IFERROR(SUMIFS($E:$E,$G:$G,Tabelid!$L$1,$C:$C,Tabelid!$J$4,$H:$H,Z$2)/SUMIFS($E:$E,$G:$G,Tabelid!$L$1,$C:$C,Tabelid!$J$4),0),""))),"")</f>
        <v>0</v>
      </c>
      <c r="AA91" s="29">
        <f>IFERROR(IF($G91=Tabelid!$L$6,Eksplikatsioon!AF93/SUM(Eksplikatsioon!$O93:'Eksplikatsioon'!$AG93),IF($G91=Tabelid!$L$4,IFERROR(SUMIFS($E:$E,$G:$G,Tabelid!$L$1,$C:$C,Tabelid!$J$4,$H:$H,AA$2,$A:$A,$A91)/SUMIFS($E:$E,$G:$G,Tabelid!$L$1,$C:$C,Tabelid!$J$4,$A:$A,$A91),0),IF($G91=Tabelid!$L$5,IFERROR(SUMIFS($E:$E,$G:$G,Tabelid!$L$1,$C:$C,Tabelid!$J$4,$H:$H,AA$2)/SUMIFS($E:$E,$G:$G,Tabelid!$L$1,$C:$C,Tabelid!$J$4),0),""))),"")</f>
        <v>0</v>
      </c>
      <c r="AB91" s="29">
        <f>IFERROR(IF($G91=Tabelid!$L$6,Eksplikatsioon!AG93/SUM(Eksplikatsioon!$O93:'Eksplikatsioon'!$AG93),IF($G91=Tabelid!$L$4,IFERROR(SUMIFS($E:$E,$G:$G,Tabelid!$L$1,$C:$C,Tabelid!$J$4,$H:$H,AB$2,$A:$A,$A91)/SUMIFS($E:$E,$G:$G,Tabelid!$L$1,$C:$C,Tabelid!$J$4,$A:$A,$A91),0),IF($G91=Tabelid!$L$5,IFERROR(SUMIFS($E:$E,$G:$G,Tabelid!$L$1,$C:$C,Tabelid!$J$4,$H:$H,AB$2)/SUMIFS($E:$E,$G:$G,Tabelid!$L$1,$C:$C,Tabelid!$J$4),0),""))),"")</f>
        <v>0</v>
      </c>
      <c r="AC91" s="29">
        <f>IFERROR(IF($G91=Tabelid!$L$6,$E91*J91,IFERROR($E91*J91/SUM($J91:$AB91)*(Eksplikatsioon!O93)/SUMPRODUCT($J91:$AB91,Eksplikatsioon!$O93:$AG93),"")),"")</f>
        <v>41.642999999999994</v>
      </c>
      <c r="AD91" s="29">
        <f>IFERROR(IF($G91=Tabelid!$L$6,$E91*K91,IFERROR($E91*K91/SUM($J91:$AB91)*(Eksplikatsioon!P93)/SUMPRODUCT($J91:$AB91,Eksplikatsioon!$O93:$AG93),"")),"")</f>
        <v>0</v>
      </c>
      <c r="AE91" s="29">
        <f>IFERROR(IF($G91=Tabelid!$L$6,$E91*L91,IFERROR($E91*L91/SUM($J91:$AB91)*(Eksplikatsioon!Q93)/SUMPRODUCT($J91:$AB91,Eksplikatsioon!$O93:$AG93),"")),"")</f>
        <v>0</v>
      </c>
      <c r="AF91" s="29">
        <f>IFERROR(IF($G91=Tabelid!$L$6,$E91*M91,IFERROR($E91*M91/SUM($J91:$AB91)*(Eksplikatsioon!R93)/SUMPRODUCT($J91:$AB91,Eksplikatsioon!$O93:$AG93),"")),"")</f>
        <v>0</v>
      </c>
      <c r="AG91" s="29">
        <f>IFERROR(IF($G91=Tabelid!$L$6,$E91*N91,IFERROR($E91*N91/SUM($J91:$AB91)*(Eksplikatsioon!S93)/SUMPRODUCT($J91:$AB91,Eksplikatsioon!$O93:$AG93),"")),"")</f>
        <v>24.456999999999997</v>
      </c>
      <c r="AH91" s="29">
        <f>IFERROR(IF($G91=Tabelid!$L$6,$E91*O91,IFERROR($E91*O91/SUM($J91:$AB91)*(Eksplikatsioon!T93)/SUMPRODUCT($J91:$AB91,Eksplikatsioon!$O93:$AG93),"")),"")</f>
        <v>0</v>
      </c>
      <c r="AI91" s="29">
        <f>IFERROR(IF($G91=Tabelid!$L$6,$E91*P91,IFERROR($E91*P91/SUM($J91:$AB91)*(Eksplikatsioon!U93)/SUMPRODUCT($J91:$AB91,Eksplikatsioon!$O93:$AG93),"")),"")</f>
        <v>0</v>
      </c>
      <c r="AJ91" s="29">
        <f>IFERROR(IF($G91=Tabelid!$L$6,$E91*Q91,IFERROR($E91*Q91/SUM($J91:$AB91)*(Eksplikatsioon!V93)/SUMPRODUCT($J91:$AB91,Eksplikatsioon!$O93:$AG93),"")),"")</f>
        <v>0</v>
      </c>
      <c r="AK91" s="29">
        <f>IFERROR(IF($G91=Tabelid!$L$6,$E91*R91,IFERROR($E91*R91/SUM($J91:$AB91)*(Eksplikatsioon!W93)/SUMPRODUCT($J91:$AB91,Eksplikatsioon!$O93:$AG93),"")),"")</f>
        <v>0</v>
      </c>
      <c r="AL91" s="29">
        <f>IFERROR(IF($G91=Tabelid!$L$6,$E91*S91,IFERROR($E91*S91/SUM($J91:$AB91)*(Eksplikatsioon!X93)/SUMPRODUCT($J91:$AB91,Eksplikatsioon!$O93:$AG93),"")),"")</f>
        <v>0</v>
      </c>
      <c r="AM91" s="29">
        <f>IFERROR(IF($G91=Tabelid!$L$6,$E91*T91,IFERROR($E91*T91/SUM($J91:$AB91)*(Eksplikatsioon!Y93)/SUMPRODUCT($J91:$AB91,Eksplikatsioon!$O93:$AG93),"")),"")</f>
        <v>0</v>
      </c>
      <c r="AN91" s="29">
        <f>IFERROR(IF($G91=Tabelid!$L$6,$E91*U91,IFERROR($E91*U91/SUM($J91:$AB91)*(Eksplikatsioon!Z93)/SUMPRODUCT($J91:$AB91,Eksplikatsioon!$O93:$AG93),"")),"")</f>
        <v>0</v>
      </c>
      <c r="AO91" s="29">
        <f>IFERROR(IF($G91=Tabelid!$L$6,$E91*V91,IFERROR($E91*V91/SUM($J91:$AB91)*(Eksplikatsioon!AA93)/SUMPRODUCT($J91:$AB91,Eksplikatsioon!$O93:$AG93),"")),"")</f>
        <v>0</v>
      </c>
      <c r="AP91" s="29">
        <f>IFERROR(IF($G91=Tabelid!$L$6,$E91*W91,IFERROR($E91*W91/SUM($J91:$AB91)*(Eksplikatsioon!AB93)/SUMPRODUCT($J91:$AB91,Eksplikatsioon!$O93:$AG93),"")),"")</f>
        <v>0</v>
      </c>
      <c r="AQ91" s="29">
        <f>IFERROR(IF($G91=Tabelid!$L$6,$E91*X91,IFERROR($E91*X91/SUM($J91:$AB91)*(Eksplikatsioon!AC93)/SUMPRODUCT($J91:$AB91,Eksplikatsioon!$O93:$AG93),"")),"")</f>
        <v>0</v>
      </c>
      <c r="AR91" s="29">
        <f>IFERROR(IF($G91=Tabelid!$L$6,$E91*Y91,IFERROR($E91*Y91/SUM($J91:$AB91)*(Eksplikatsioon!AD93)/SUMPRODUCT($J91:$AB91,Eksplikatsioon!$O93:$AG93),"")),"")</f>
        <v>0</v>
      </c>
      <c r="AS91" s="29">
        <f>IFERROR(IF($G91=Tabelid!$L$6,$E91*Z91,IFERROR($E91*Z91/SUM($J91:$AB91)*(Eksplikatsioon!AE93)/SUMPRODUCT($J91:$AB91,Eksplikatsioon!$O93:$AG93),"")),"")</f>
        <v>0</v>
      </c>
      <c r="AT91" s="29">
        <f>IFERROR(IF($G91=Tabelid!$L$6,$E91*AA91,IFERROR($E91*AA91/SUM($J91:$AB91)*(Eksplikatsioon!AF93)/SUMPRODUCT($J91:$AB91,Eksplikatsioon!$O93:$AG93),"")),"")</f>
        <v>0</v>
      </c>
      <c r="AU91" s="29">
        <f>IFERROR(IF($G91=Tabelid!$L$6,$E91*AB91,IFERROR($E91*AB91/SUM($J91:$AB91)*(Eksplikatsioon!AG93)/SUMPRODUCT($J91:$AB91,Eksplikatsioon!$O93:$AG93),"")),"")</f>
        <v>0</v>
      </c>
    </row>
    <row r="92" spans="1:47" x14ac:dyDescent="0.25">
      <c r="A92" s="23" t="str">
        <f>IF(Eksplikatsioon!A94=0,"",Eksplikatsioon!A94)</f>
        <v>04</v>
      </c>
      <c r="B92" s="56">
        <f>IF(Eksplikatsioon!B94=0,"",Eksplikatsioon!B94)</f>
        <v>410</v>
      </c>
      <c r="C92" s="23" t="str">
        <f>IF(Eksplikatsioon!C94=0,"",Eksplikatsioon!C94)</f>
        <v>ÜÜRITAV PIND</v>
      </c>
      <c r="D92" s="23" t="str">
        <f>IF(Eksplikatsioon!D94=0,"",Eksplikatsioon!D94)</f>
        <v>Kabinet/Büroo</v>
      </c>
      <c r="E92" s="54">
        <f>IF(Eksplikatsioon!F94=0,"",Eksplikatsioon!F94)</f>
        <v>80.7</v>
      </c>
      <c r="F92" s="23" t="str">
        <f>IF(Eksplikatsioon!H94=0,"",Eksplikatsioon!H94)</f>
        <v>SKA 55% ruumist ja TEHIK 45% ruumist</v>
      </c>
      <c r="G92" s="23" t="str">
        <f>IF(Eksplikatsioon!J94=0,"",Eksplikatsioon!J94)</f>
        <v>Ühiskasutuses muu pind (muu)</v>
      </c>
      <c r="H92" s="23" t="str">
        <f>IF(Eksplikatsioon!K94=0,"",Eksplikatsioon!K94)</f>
        <v/>
      </c>
      <c r="I92" s="23" t="str">
        <f>IF(Eksplikatsioon!L94=0,"",Eksplikatsioon!L94)</f>
        <v/>
      </c>
      <c r="J92" s="29">
        <f>IFERROR(IF($G92=Tabelid!$L$6,Eksplikatsioon!O94/SUM(Eksplikatsioon!$O94:'Eksplikatsioon'!$AG94),IF($G92=Tabelid!$L$4,IFERROR(SUMIFS($E:$E,$G:$G,Tabelid!$L$1,$C:$C,Tabelid!$J$4,$H:$H,J$2,$A:$A,$A92)/SUMIFS($E:$E,$G:$G,Tabelid!$L$1,$C:$C,Tabelid!$J$4,$A:$A,$A92),0),IF($G92=Tabelid!$L$5,IFERROR(SUMIFS($E:$E,$G:$G,Tabelid!$L$1,$C:$C,Tabelid!$J$4,$H:$H,J$2)/SUMIFS($E:$E,$G:$G,Tabelid!$L$1,$C:$C,Tabelid!$J$4),0),""))),"")</f>
        <v>0.55000000000000004</v>
      </c>
      <c r="K92" s="29">
        <f>IFERROR(IF($G92=Tabelid!$L$6,Eksplikatsioon!P94/SUM(Eksplikatsioon!$O94:'Eksplikatsioon'!$AG94),IF($G92=Tabelid!$L$4,IFERROR(SUMIFS($E:$E,$G:$G,Tabelid!$L$1,$C:$C,Tabelid!$J$4,$H:$H,K$2,$A:$A,$A92)/SUMIFS($E:$E,$G:$G,Tabelid!$L$1,$C:$C,Tabelid!$J$4,$A:$A,$A92),0),IF($G92=Tabelid!$L$5,IFERROR(SUMIFS($E:$E,$G:$G,Tabelid!$L$1,$C:$C,Tabelid!$J$4,$H:$H,K$2)/SUMIFS($E:$E,$G:$G,Tabelid!$L$1,$C:$C,Tabelid!$J$4),0),""))),"")</f>
        <v>0</v>
      </c>
      <c r="L92" s="29">
        <f>IFERROR(IF($G92=Tabelid!$L$6,Eksplikatsioon!Q94/SUM(Eksplikatsioon!$O94:'Eksplikatsioon'!$AG94),IF($G92=Tabelid!$L$4,IFERROR(SUMIFS($E:$E,$G:$G,Tabelid!$L$1,$C:$C,Tabelid!$J$4,$H:$H,L$2,$A:$A,$A92)/SUMIFS($E:$E,$G:$G,Tabelid!$L$1,$C:$C,Tabelid!$J$4,$A:$A,$A92),0),IF($G92=Tabelid!$L$5,IFERROR(SUMIFS($E:$E,$G:$G,Tabelid!$L$1,$C:$C,Tabelid!$J$4,$H:$H,L$2)/SUMIFS($E:$E,$G:$G,Tabelid!$L$1,$C:$C,Tabelid!$J$4),0),""))),"")</f>
        <v>0</v>
      </c>
      <c r="M92" s="29">
        <f>IFERROR(IF($G92=Tabelid!$L$6,Eksplikatsioon!R94/SUM(Eksplikatsioon!$O94:'Eksplikatsioon'!$AG94),IF($G92=Tabelid!$L$4,IFERROR(SUMIFS($E:$E,$G:$G,Tabelid!$L$1,$C:$C,Tabelid!$J$4,$H:$H,M$2,$A:$A,$A92)/SUMIFS($E:$E,$G:$G,Tabelid!$L$1,$C:$C,Tabelid!$J$4,$A:$A,$A92),0),IF($G92=Tabelid!$L$5,IFERROR(SUMIFS($E:$E,$G:$G,Tabelid!$L$1,$C:$C,Tabelid!$J$4,$H:$H,M$2)/SUMIFS($E:$E,$G:$G,Tabelid!$L$1,$C:$C,Tabelid!$J$4),0),""))),"")</f>
        <v>0</v>
      </c>
      <c r="N92" s="29">
        <f>IFERROR(IF($G92=Tabelid!$L$6,Eksplikatsioon!S94/SUM(Eksplikatsioon!$O94:'Eksplikatsioon'!$AG94),IF($G92=Tabelid!$L$4,IFERROR(SUMIFS($E:$E,$G:$G,Tabelid!$L$1,$C:$C,Tabelid!$J$4,$H:$H,N$2,$A:$A,$A92)/SUMIFS($E:$E,$G:$G,Tabelid!$L$1,$C:$C,Tabelid!$J$4,$A:$A,$A92),0),IF($G92=Tabelid!$L$5,IFERROR(SUMIFS($E:$E,$G:$G,Tabelid!$L$1,$C:$C,Tabelid!$J$4,$H:$H,N$2)/SUMIFS($E:$E,$G:$G,Tabelid!$L$1,$C:$C,Tabelid!$J$4),0),""))),"")</f>
        <v>0.45</v>
      </c>
      <c r="O92" s="29">
        <f>IFERROR(IF($G92=Tabelid!$L$6,Eksplikatsioon!T94/SUM(Eksplikatsioon!$O94:'Eksplikatsioon'!$AG94),IF($G92=Tabelid!$L$4,IFERROR(SUMIFS($E:$E,$G:$G,Tabelid!$L$1,$C:$C,Tabelid!$J$4,$H:$H,O$2,$A:$A,$A92)/SUMIFS($E:$E,$G:$G,Tabelid!$L$1,$C:$C,Tabelid!$J$4,$A:$A,$A92),0),IF($G92=Tabelid!$L$5,IFERROR(SUMIFS($E:$E,$G:$G,Tabelid!$L$1,$C:$C,Tabelid!$J$4,$H:$H,O$2)/SUMIFS($E:$E,$G:$G,Tabelid!$L$1,$C:$C,Tabelid!$J$4),0),""))),"")</f>
        <v>0</v>
      </c>
      <c r="P92" s="29">
        <f>IFERROR(IF($G92=Tabelid!$L$6,Eksplikatsioon!U94/SUM(Eksplikatsioon!$O94:'Eksplikatsioon'!$AG94),IF($G92=Tabelid!$L$4,IFERROR(SUMIFS($E:$E,$G:$G,Tabelid!$L$1,$C:$C,Tabelid!$J$4,$H:$H,P$2,$A:$A,$A92)/SUMIFS($E:$E,$G:$G,Tabelid!$L$1,$C:$C,Tabelid!$J$4,$A:$A,$A92),0),IF($G92=Tabelid!$L$5,IFERROR(SUMIFS($E:$E,$G:$G,Tabelid!$L$1,$C:$C,Tabelid!$J$4,$H:$H,P$2)/SUMIFS($E:$E,$G:$G,Tabelid!$L$1,$C:$C,Tabelid!$J$4),0),""))),"")</f>
        <v>0</v>
      </c>
      <c r="Q92" s="29">
        <f>IFERROR(IF($G92=Tabelid!$L$6,Eksplikatsioon!V94/SUM(Eksplikatsioon!$O94:'Eksplikatsioon'!$AG94),IF($G92=Tabelid!$L$4,IFERROR(SUMIFS($E:$E,$G:$G,Tabelid!$L$1,$C:$C,Tabelid!$J$4,$H:$H,Q$2,$A:$A,$A92)/SUMIFS($E:$E,$G:$G,Tabelid!$L$1,$C:$C,Tabelid!$J$4,$A:$A,$A92),0),IF($G92=Tabelid!$L$5,IFERROR(SUMIFS($E:$E,$G:$G,Tabelid!$L$1,$C:$C,Tabelid!$J$4,$H:$H,Q$2)/SUMIFS($E:$E,$G:$G,Tabelid!$L$1,$C:$C,Tabelid!$J$4),0),""))),"")</f>
        <v>0</v>
      </c>
      <c r="R92" s="29">
        <f>IFERROR(IF($G92=Tabelid!$L$6,Eksplikatsioon!W94/SUM(Eksplikatsioon!$O94:'Eksplikatsioon'!$AG94),IF($G92=Tabelid!$L$4,IFERROR(SUMIFS($E:$E,$G:$G,Tabelid!$L$1,$C:$C,Tabelid!$J$4,$H:$H,R$2,$A:$A,$A92)/SUMIFS($E:$E,$G:$G,Tabelid!$L$1,$C:$C,Tabelid!$J$4,$A:$A,$A92),0),IF($G92=Tabelid!$L$5,IFERROR(SUMIFS($E:$E,$G:$G,Tabelid!$L$1,$C:$C,Tabelid!$J$4,$H:$H,R$2)/SUMIFS($E:$E,$G:$G,Tabelid!$L$1,$C:$C,Tabelid!$J$4),0),""))),"")</f>
        <v>0</v>
      </c>
      <c r="S92" s="29">
        <f>IFERROR(IF($G92=Tabelid!$L$6,Eksplikatsioon!X94/SUM(Eksplikatsioon!$O94:'Eksplikatsioon'!$AG94),IF($G92=Tabelid!$L$4,IFERROR(SUMIFS($E:$E,$G:$G,Tabelid!$L$1,$C:$C,Tabelid!$J$4,$H:$H,S$2,$A:$A,$A92)/SUMIFS($E:$E,$G:$G,Tabelid!$L$1,$C:$C,Tabelid!$J$4,$A:$A,$A92),0),IF($G92=Tabelid!$L$5,IFERROR(SUMIFS($E:$E,$G:$G,Tabelid!$L$1,$C:$C,Tabelid!$J$4,$H:$H,S$2)/SUMIFS($E:$E,$G:$G,Tabelid!$L$1,$C:$C,Tabelid!$J$4),0),""))),"")</f>
        <v>0</v>
      </c>
      <c r="T92" s="29">
        <f>IFERROR(IF($G92=Tabelid!$L$6,Eksplikatsioon!Y94/SUM(Eksplikatsioon!$O94:'Eksplikatsioon'!$AG94),IF($G92=Tabelid!$L$4,IFERROR(SUMIFS($E:$E,$G:$G,Tabelid!$L$1,$C:$C,Tabelid!$J$4,$H:$H,T$2,$A:$A,$A92)/SUMIFS($E:$E,$G:$G,Tabelid!$L$1,$C:$C,Tabelid!$J$4,$A:$A,$A92),0),IF($G92=Tabelid!$L$5,IFERROR(SUMIFS($E:$E,$G:$G,Tabelid!$L$1,$C:$C,Tabelid!$J$4,$H:$H,T$2)/SUMIFS($E:$E,$G:$G,Tabelid!$L$1,$C:$C,Tabelid!$J$4),0),""))),"")</f>
        <v>0</v>
      </c>
      <c r="U92" s="29">
        <f>IFERROR(IF($G92=Tabelid!$L$6,Eksplikatsioon!Z94/SUM(Eksplikatsioon!$O94:'Eksplikatsioon'!$AG94),IF($G92=Tabelid!$L$4,IFERROR(SUMIFS($E:$E,$G:$G,Tabelid!$L$1,$C:$C,Tabelid!$J$4,$H:$H,U$2,$A:$A,$A92)/SUMIFS($E:$E,$G:$G,Tabelid!$L$1,$C:$C,Tabelid!$J$4,$A:$A,$A92),0),IF($G92=Tabelid!$L$5,IFERROR(SUMIFS($E:$E,$G:$G,Tabelid!$L$1,$C:$C,Tabelid!$J$4,$H:$H,U$2)/SUMIFS($E:$E,$G:$G,Tabelid!$L$1,$C:$C,Tabelid!$J$4),0),""))),"")</f>
        <v>0</v>
      </c>
      <c r="V92" s="29">
        <f>IFERROR(IF($G92=Tabelid!$L$6,Eksplikatsioon!AA94/SUM(Eksplikatsioon!$O94:'Eksplikatsioon'!$AG94),IF($G92=Tabelid!$L$4,IFERROR(SUMIFS($E:$E,$G:$G,Tabelid!$L$1,$C:$C,Tabelid!$J$4,$H:$H,V$2,$A:$A,$A92)/SUMIFS($E:$E,$G:$G,Tabelid!$L$1,$C:$C,Tabelid!$J$4,$A:$A,$A92),0),IF($G92=Tabelid!$L$5,IFERROR(SUMIFS($E:$E,$G:$G,Tabelid!$L$1,$C:$C,Tabelid!$J$4,$H:$H,V$2)/SUMIFS($E:$E,$G:$G,Tabelid!$L$1,$C:$C,Tabelid!$J$4),0),""))),"")</f>
        <v>0</v>
      </c>
      <c r="W92" s="29">
        <f>IFERROR(IF($G92=Tabelid!$L$6,Eksplikatsioon!AB94/SUM(Eksplikatsioon!$O94:'Eksplikatsioon'!$AG94),IF($G92=Tabelid!$L$4,IFERROR(SUMIFS($E:$E,$G:$G,Tabelid!$L$1,$C:$C,Tabelid!$J$4,$H:$H,W$2,$A:$A,$A92)/SUMIFS($E:$E,$G:$G,Tabelid!$L$1,$C:$C,Tabelid!$J$4,$A:$A,$A92),0),IF($G92=Tabelid!$L$5,IFERROR(SUMIFS($E:$E,$G:$G,Tabelid!$L$1,$C:$C,Tabelid!$J$4,$H:$H,W$2)/SUMIFS($E:$E,$G:$G,Tabelid!$L$1,$C:$C,Tabelid!$J$4),0),""))),"")</f>
        <v>0</v>
      </c>
      <c r="X92" s="29">
        <f>IFERROR(IF($G92=Tabelid!$L$6,Eksplikatsioon!AC94/SUM(Eksplikatsioon!$O94:'Eksplikatsioon'!$AG94),IF($G92=Tabelid!$L$4,IFERROR(SUMIFS($E:$E,$G:$G,Tabelid!$L$1,$C:$C,Tabelid!$J$4,$H:$H,X$2,$A:$A,$A92)/SUMIFS($E:$E,$G:$G,Tabelid!$L$1,$C:$C,Tabelid!$J$4,$A:$A,$A92),0),IF($G92=Tabelid!$L$5,IFERROR(SUMIFS($E:$E,$G:$G,Tabelid!$L$1,$C:$C,Tabelid!$J$4,$H:$H,X$2)/SUMIFS($E:$E,$G:$G,Tabelid!$L$1,$C:$C,Tabelid!$J$4),0),""))),"")</f>
        <v>0</v>
      </c>
      <c r="Y92" s="29">
        <f>IFERROR(IF($G92=Tabelid!$L$6,Eksplikatsioon!AD94/SUM(Eksplikatsioon!$O94:'Eksplikatsioon'!$AG94),IF($G92=Tabelid!$L$4,IFERROR(SUMIFS($E:$E,$G:$G,Tabelid!$L$1,$C:$C,Tabelid!$J$4,$H:$H,Y$2,$A:$A,$A92)/SUMIFS($E:$E,$G:$G,Tabelid!$L$1,$C:$C,Tabelid!$J$4,$A:$A,$A92),0),IF($G92=Tabelid!$L$5,IFERROR(SUMIFS($E:$E,$G:$G,Tabelid!$L$1,$C:$C,Tabelid!$J$4,$H:$H,Y$2)/SUMIFS($E:$E,$G:$G,Tabelid!$L$1,$C:$C,Tabelid!$J$4),0),""))),"")</f>
        <v>0</v>
      </c>
      <c r="Z92" s="29">
        <f>IFERROR(IF($G92=Tabelid!$L$6,Eksplikatsioon!AE94/SUM(Eksplikatsioon!$O94:'Eksplikatsioon'!$AG94),IF($G92=Tabelid!$L$4,IFERROR(SUMIFS($E:$E,$G:$G,Tabelid!$L$1,$C:$C,Tabelid!$J$4,$H:$H,Z$2,$A:$A,$A92)/SUMIFS($E:$E,$G:$G,Tabelid!$L$1,$C:$C,Tabelid!$J$4,$A:$A,$A92),0),IF($G92=Tabelid!$L$5,IFERROR(SUMIFS($E:$E,$G:$G,Tabelid!$L$1,$C:$C,Tabelid!$J$4,$H:$H,Z$2)/SUMIFS($E:$E,$G:$G,Tabelid!$L$1,$C:$C,Tabelid!$J$4),0),""))),"")</f>
        <v>0</v>
      </c>
      <c r="AA92" s="29">
        <f>IFERROR(IF($G92=Tabelid!$L$6,Eksplikatsioon!AF94/SUM(Eksplikatsioon!$O94:'Eksplikatsioon'!$AG94),IF($G92=Tabelid!$L$4,IFERROR(SUMIFS($E:$E,$G:$G,Tabelid!$L$1,$C:$C,Tabelid!$J$4,$H:$H,AA$2,$A:$A,$A92)/SUMIFS($E:$E,$G:$G,Tabelid!$L$1,$C:$C,Tabelid!$J$4,$A:$A,$A92),0),IF($G92=Tabelid!$L$5,IFERROR(SUMIFS($E:$E,$G:$G,Tabelid!$L$1,$C:$C,Tabelid!$J$4,$H:$H,AA$2)/SUMIFS($E:$E,$G:$G,Tabelid!$L$1,$C:$C,Tabelid!$J$4),0),""))),"")</f>
        <v>0</v>
      </c>
      <c r="AB92" s="29">
        <f>IFERROR(IF($G92=Tabelid!$L$6,Eksplikatsioon!AG94/SUM(Eksplikatsioon!$O94:'Eksplikatsioon'!$AG94),IF($G92=Tabelid!$L$4,IFERROR(SUMIFS($E:$E,$G:$G,Tabelid!$L$1,$C:$C,Tabelid!$J$4,$H:$H,AB$2,$A:$A,$A92)/SUMIFS($E:$E,$G:$G,Tabelid!$L$1,$C:$C,Tabelid!$J$4,$A:$A,$A92),0),IF($G92=Tabelid!$L$5,IFERROR(SUMIFS($E:$E,$G:$G,Tabelid!$L$1,$C:$C,Tabelid!$J$4,$H:$H,AB$2)/SUMIFS($E:$E,$G:$G,Tabelid!$L$1,$C:$C,Tabelid!$J$4),0),""))),"")</f>
        <v>0</v>
      </c>
      <c r="AC92" s="29">
        <f>IFERROR(IF($G92=Tabelid!$L$6,$E92*J92,IFERROR($E92*J92/SUM($J92:$AB92)*(Eksplikatsioon!O94)/SUMPRODUCT($J92:$AB92,Eksplikatsioon!$O94:$AG94),"")),"")</f>
        <v>44.385000000000005</v>
      </c>
      <c r="AD92" s="29">
        <f>IFERROR(IF($G92=Tabelid!$L$6,$E92*K92,IFERROR($E92*K92/SUM($J92:$AB92)*(Eksplikatsioon!P94)/SUMPRODUCT($J92:$AB92,Eksplikatsioon!$O94:$AG94),"")),"")</f>
        <v>0</v>
      </c>
      <c r="AE92" s="29">
        <f>IFERROR(IF($G92=Tabelid!$L$6,$E92*L92,IFERROR($E92*L92/SUM($J92:$AB92)*(Eksplikatsioon!Q94)/SUMPRODUCT($J92:$AB92,Eksplikatsioon!$O94:$AG94),"")),"")</f>
        <v>0</v>
      </c>
      <c r="AF92" s="29">
        <f>IFERROR(IF($G92=Tabelid!$L$6,$E92*M92,IFERROR($E92*M92/SUM($J92:$AB92)*(Eksplikatsioon!R94)/SUMPRODUCT($J92:$AB92,Eksplikatsioon!$O94:$AG94),"")),"")</f>
        <v>0</v>
      </c>
      <c r="AG92" s="29">
        <f>IFERROR(IF($G92=Tabelid!$L$6,$E92*N92,IFERROR($E92*N92/SUM($J92:$AB92)*(Eksplikatsioon!S94)/SUMPRODUCT($J92:$AB92,Eksplikatsioon!$O94:$AG94),"")),"")</f>
        <v>36.315000000000005</v>
      </c>
      <c r="AH92" s="29">
        <f>IFERROR(IF($G92=Tabelid!$L$6,$E92*O92,IFERROR($E92*O92/SUM($J92:$AB92)*(Eksplikatsioon!T94)/SUMPRODUCT($J92:$AB92,Eksplikatsioon!$O94:$AG94),"")),"")</f>
        <v>0</v>
      </c>
      <c r="AI92" s="29">
        <f>IFERROR(IF($G92=Tabelid!$L$6,$E92*P92,IFERROR($E92*P92/SUM($J92:$AB92)*(Eksplikatsioon!U94)/SUMPRODUCT($J92:$AB92,Eksplikatsioon!$O94:$AG94),"")),"")</f>
        <v>0</v>
      </c>
      <c r="AJ92" s="29">
        <f>IFERROR(IF($G92=Tabelid!$L$6,$E92*Q92,IFERROR($E92*Q92/SUM($J92:$AB92)*(Eksplikatsioon!V94)/SUMPRODUCT($J92:$AB92,Eksplikatsioon!$O94:$AG94),"")),"")</f>
        <v>0</v>
      </c>
      <c r="AK92" s="29">
        <f>IFERROR(IF($G92=Tabelid!$L$6,$E92*R92,IFERROR($E92*R92/SUM($J92:$AB92)*(Eksplikatsioon!W94)/SUMPRODUCT($J92:$AB92,Eksplikatsioon!$O94:$AG94),"")),"")</f>
        <v>0</v>
      </c>
      <c r="AL92" s="29">
        <f>IFERROR(IF($G92=Tabelid!$L$6,$E92*S92,IFERROR($E92*S92/SUM($J92:$AB92)*(Eksplikatsioon!X94)/SUMPRODUCT($J92:$AB92,Eksplikatsioon!$O94:$AG94),"")),"")</f>
        <v>0</v>
      </c>
      <c r="AM92" s="29">
        <f>IFERROR(IF($G92=Tabelid!$L$6,$E92*T92,IFERROR($E92*T92/SUM($J92:$AB92)*(Eksplikatsioon!Y94)/SUMPRODUCT($J92:$AB92,Eksplikatsioon!$O94:$AG94),"")),"")</f>
        <v>0</v>
      </c>
      <c r="AN92" s="29">
        <f>IFERROR(IF($G92=Tabelid!$L$6,$E92*U92,IFERROR($E92*U92/SUM($J92:$AB92)*(Eksplikatsioon!Z94)/SUMPRODUCT($J92:$AB92,Eksplikatsioon!$O94:$AG94),"")),"")</f>
        <v>0</v>
      </c>
      <c r="AO92" s="29">
        <f>IFERROR(IF($G92=Tabelid!$L$6,$E92*V92,IFERROR($E92*V92/SUM($J92:$AB92)*(Eksplikatsioon!AA94)/SUMPRODUCT($J92:$AB92,Eksplikatsioon!$O94:$AG94),"")),"")</f>
        <v>0</v>
      </c>
      <c r="AP92" s="29">
        <f>IFERROR(IF($G92=Tabelid!$L$6,$E92*W92,IFERROR($E92*W92/SUM($J92:$AB92)*(Eksplikatsioon!AB94)/SUMPRODUCT($J92:$AB92,Eksplikatsioon!$O94:$AG94),"")),"")</f>
        <v>0</v>
      </c>
      <c r="AQ92" s="29">
        <f>IFERROR(IF($G92=Tabelid!$L$6,$E92*X92,IFERROR($E92*X92/SUM($J92:$AB92)*(Eksplikatsioon!AC94)/SUMPRODUCT($J92:$AB92,Eksplikatsioon!$O94:$AG94),"")),"")</f>
        <v>0</v>
      </c>
      <c r="AR92" s="29">
        <f>IFERROR(IF($G92=Tabelid!$L$6,$E92*Y92,IFERROR($E92*Y92/SUM($J92:$AB92)*(Eksplikatsioon!AD94)/SUMPRODUCT($J92:$AB92,Eksplikatsioon!$O94:$AG94),"")),"")</f>
        <v>0</v>
      </c>
      <c r="AS92" s="29">
        <f>IFERROR(IF($G92=Tabelid!$L$6,$E92*Z92,IFERROR($E92*Z92/SUM($J92:$AB92)*(Eksplikatsioon!AE94)/SUMPRODUCT($J92:$AB92,Eksplikatsioon!$O94:$AG94),"")),"")</f>
        <v>0</v>
      </c>
      <c r="AT92" s="29">
        <f>IFERROR(IF($G92=Tabelid!$L$6,$E92*AA92,IFERROR($E92*AA92/SUM($J92:$AB92)*(Eksplikatsioon!AF94)/SUMPRODUCT($J92:$AB92,Eksplikatsioon!$O94:$AG94),"")),"")</f>
        <v>0</v>
      </c>
      <c r="AU92" s="29">
        <f>IFERROR(IF($G92=Tabelid!$L$6,$E92*AB92,IFERROR($E92*AB92/SUM($J92:$AB92)*(Eksplikatsioon!AG94)/SUMPRODUCT($J92:$AB92,Eksplikatsioon!$O94:$AG94),"")),"")</f>
        <v>0</v>
      </c>
    </row>
    <row r="93" spans="1:47" x14ac:dyDescent="0.25">
      <c r="A93" s="23" t="str">
        <f>IF(Eksplikatsioon!A95=0,"",Eksplikatsioon!A95)</f>
        <v>04</v>
      </c>
      <c r="B93" s="56">
        <f>IF(Eksplikatsioon!B95=0,"",Eksplikatsioon!B95)</f>
        <v>411</v>
      </c>
      <c r="C93" s="23" t="str">
        <f>IF(Eksplikatsioon!C95=0,"",Eksplikatsioon!C95)</f>
        <v>ÜÜRITAV PIND</v>
      </c>
      <c r="D93" s="23" t="str">
        <f>IF(Eksplikatsioon!D95=0,"",Eksplikatsioon!D95)</f>
        <v>Kabinet/Büroo</v>
      </c>
      <c r="E93" s="54">
        <f>IF(Eksplikatsioon!F95=0,"",Eksplikatsioon!F95)</f>
        <v>32.9</v>
      </c>
      <c r="F93" s="23" t="str">
        <f>IF(Eksplikatsioon!H95=0,"",Eksplikatsioon!H95)</f>
        <v>SKA 63% ruumist ja TEHIK 37% ruumist</v>
      </c>
      <c r="G93" s="23" t="str">
        <f>IF(Eksplikatsioon!J95=0,"",Eksplikatsioon!J95)</f>
        <v>Ühiskasutuses muu pind (muu)</v>
      </c>
      <c r="H93" s="23" t="str">
        <f>IF(Eksplikatsioon!K95=0,"",Eksplikatsioon!K95)</f>
        <v/>
      </c>
      <c r="I93" s="23" t="str">
        <f>IF(Eksplikatsioon!L95=0,"",Eksplikatsioon!L95)</f>
        <v/>
      </c>
      <c r="J93" s="29">
        <f>IFERROR(IF($G93=Tabelid!$L$6,Eksplikatsioon!O95/SUM(Eksplikatsioon!$O95:'Eksplikatsioon'!$AG95),IF($G93=Tabelid!$L$4,IFERROR(SUMIFS($E:$E,$G:$G,Tabelid!$L$1,$C:$C,Tabelid!$J$4,$H:$H,J$2,$A:$A,$A93)/SUMIFS($E:$E,$G:$G,Tabelid!$L$1,$C:$C,Tabelid!$J$4,$A:$A,$A93),0),IF($G93=Tabelid!$L$5,IFERROR(SUMIFS($E:$E,$G:$G,Tabelid!$L$1,$C:$C,Tabelid!$J$4,$H:$H,J$2)/SUMIFS($E:$E,$G:$G,Tabelid!$L$1,$C:$C,Tabelid!$J$4),0),""))),"")</f>
        <v>0.63</v>
      </c>
      <c r="K93" s="29">
        <f>IFERROR(IF($G93=Tabelid!$L$6,Eksplikatsioon!P95/SUM(Eksplikatsioon!$O95:'Eksplikatsioon'!$AG95),IF($G93=Tabelid!$L$4,IFERROR(SUMIFS($E:$E,$G:$G,Tabelid!$L$1,$C:$C,Tabelid!$J$4,$H:$H,K$2,$A:$A,$A93)/SUMIFS($E:$E,$G:$G,Tabelid!$L$1,$C:$C,Tabelid!$J$4,$A:$A,$A93),0),IF($G93=Tabelid!$L$5,IFERROR(SUMIFS($E:$E,$G:$G,Tabelid!$L$1,$C:$C,Tabelid!$J$4,$H:$H,K$2)/SUMIFS($E:$E,$G:$G,Tabelid!$L$1,$C:$C,Tabelid!$J$4),0),""))),"")</f>
        <v>0</v>
      </c>
      <c r="L93" s="29">
        <f>IFERROR(IF($G93=Tabelid!$L$6,Eksplikatsioon!Q95/SUM(Eksplikatsioon!$O95:'Eksplikatsioon'!$AG95),IF($G93=Tabelid!$L$4,IFERROR(SUMIFS($E:$E,$G:$G,Tabelid!$L$1,$C:$C,Tabelid!$J$4,$H:$H,L$2,$A:$A,$A93)/SUMIFS($E:$E,$G:$G,Tabelid!$L$1,$C:$C,Tabelid!$J$4,$A:$A,$A93),0),IF($G93=Tabelid!$L$5,IFERROR(SUMIFS($E:$E,$G:$G,Tabelid!$L$1,$C:$C,Tabelid!$J$4,$H:$H,L$2)/SUMIFS($E:$E,$G:$G,Tabelid!$L$1,$C:$C,Tabelid!$J$4),0),""))),"")</f>
        <v>0</v>
      </c>
      <c r="M93" s="29">
        <f>IFERROR(IF($G93=Tabelid!$L$6,Eksplikatsioon!R95/SUM(Eksplikatsioon!$O95:'Eksplikatsioon'!$AG95),IF($G93=Tabelid!$L$4,IFERROR(SUMIFS($E:$E,$G:$G,Tabelid!$L$1,$C:$C,Tabelid!$J$4,$H:$H,M$2,$A:$A,$A93)/SUMIFS($E:$E,$G:$G,Tabelid!$L$1,$C:$C,Tabelid!$J$4,$A:$A,$A93),0),IF($G93=Tabelid!$L$5,IFERROR(SUMIFS($E:$E,$G:$G,Tabelid!$L$1,$C:$C,Tabelid!$J$4,$H:$H,M$2)/SUMIFS($E:$E,$G:$G,Tabelid!$L$1,$C:$C,Tabelid!$J$4),0),""))),"")</f>
        <v>0</v>
      </c>
      <c r="N93" s="29">
        <f>IFERROR(IF($G93=Tabelid!$L$6,Eksplikatsioon!S95/SUM(Eksplikatsioon!$O95:'Eksplikatsioon'!$AG95),IF($G93=Tabelid!$L$4,IFERROR(SUMIFS($E:$E,$G:$G,Tabelid!$L$1,$C:$C,Tabelid!$J$4,$H:$H,N$2,$A:$A,$A93)/SUMIFS($E:$E,$G:$G,Tabelid!$L$1,$C:$C,Tabelid!$J$4,$A:$A,$A93),0),IF($G93=Tabelid!$L$5,IFERROR(SUMIFS($E:$E,$G:$G,Tabelid!$L$1,$C:$C,Tabelid!$J$4,$H:$H,N$2)/SUMIFS($E:$E,$G:$G,Tabelid!$L$1,$C:$C,Tabelid!$J$4),0),""))),"")</f>
        <v>0.37</v>
      </c>
      <c r="O93" s="29">
        <f>IFERROR(IF($G93=Tabelid!$L$6,Eksplikatsioon!T95/SUM(Eksplikatsioon!$O95:'Eksplikatsioon'!$AG95),IF($G93=Tabelid!$L$4,IFERROR(SUMIFS($E:$E,$G:$G,Tabelid!$L$1,$C:$C,Tabelid!$J$4,$H:$H,O$2,$A:$A,$A93)/SUMIFS($E:$E,$G:$G,Tabelid!$L$1,$C:$C,Tabelid!$J$4,$A:$A,$A93),0),IF($G93=Tabelid!$L$5,IFERROR(SUMIFS($E:$E,$G:$G,Tabelid!$L$1,$C:$C,Tabelid!$J$4,$H:$H,O$2)/SUMIFS($E:$E,$G:$G,Tabelid!$L$1,$C:$C,Tabelid!$J$4),0),""))),"")</f>
        <v>0</v>
      </c>
      <c r="P93" s="29">
        <f>IFERROR(IF($G93=Tabelid!$L$6,Eksplikatsioon!U95/SUM(Eksplikatsioon!$O95:'Eksplikatsioon'!$AG95),IF($G93=Tabelid!$L$4,IFERROR(SUMIFS($E:$E,$G:$G,Tabelid!$L$1,$C:$C,Tabelid!$J$4,$H:$H,P$2,$A:$A,$A93)/SUMIFS($E:$E,$G:$G,Tabelid!$L$1,$C:$C,Tabelid!$J$4,$A:$A,$A93),0),IF($G93=Tabelid!$L$5,IFERROR(SUMIFS($E:$E,$G:$G,Tabelid!$L$1,$C:$C,Tabelid!$J$4,$H:$H,P$2)/SUMIFS($E:$E,$G:$G,Tabelid!$L$1,$C:$C,Tabelid!$J$4),0),""))),"")</f>
        <v>0</v>
      </c>
      <c r="Q93" s="29">
        <f>IFERROR(IF($G93=Tabelid!$L$6,Eksplikatsioon!V95/SUM(Eksplikatsioon!$O95:'Eksplikatsioon'!$AG95),IF($G93=Tabelid!$L$4,IFERROR(SUMIFS($E:$E,$G:$G,Tabelid!$L$1,$C:$C,Tabelid!$J$4,$H:$H,Q$2,$A:$A,$A93)/SUMIFS($E:$E,$G:$G,Tabelid!$L$1,$C:$C,Tabelid!$J$4,$A:$A,$A93),0),IF($G93=Tabelid!$L$5,IFERROR(SUMIFS($E:$E,$G:$G,Tabelid!$L$1,$C:$C,Tabelid!$J$4,$H:$H,Q$2)/SUMIFS($E:$E,$G:$G,Tabelid!$L$1,$C:$C,Tabelid!$J$4),0),""))),"")</f>
        <v>0</v>
      </c>
      <c r="R93" s="29">
        <f>IFERROR(IF($G93=Tabelid!$L$6,Eksplikatsioon!W95/SUM(Eksplikatsioon!$O95:'Eksplikatsioon'!$AG95),IF($G93=Tabelid!$L$4,IFERROR(SUMIFS($E:$E,$G:$G,Tabelid!$L$1,$C:$C,Tabelid!$J$4,$H:$H,R$2,$A:$A,$A93)/SUMIFS($E:$E,$G:$G,Tabelid!$L$1,$C:$C,Tabelid!$J$4,$A:$A,$A93),0),IF($G93=Tabelid!$L$5,IFERROR(SUMIFS($E:$E,$G:$G,Tabelid!$L$1,$C:$C,Tabelid!$J$4,$H:$H,R$2)/SUMIFS($E:$E,$G:$G,Tabelid!$L$1,$C:$C,Tabelid!$J$4),0),""))),"")</f>
        <v>0</v>
      </c>
      <c r="S93" s="29">
        <f>IFERROR(IF($G93=Tabelid!$L$6,Eksplikatsioon!X95/SUM(Eksplikatsioon!$O95:'Eksplikatsioon'!$AG95),IF($G93=Tabelid!$L$4,IFERROR(SUMIFS($E:$E,$G:$G,Tabelid!$L$1,$C:$C,Tabelid!$J$4,$H:$H,S$2,$A:$A,$A93)/SUMIFS($E:$E,$G:$G,Tabelid!$L$1,$C:$C,Tabelid!$J$4,$A:$A,$A93),0),IF($G93=Tabelid!$L$5,IFERROR(SUMIFS($E:$E,$G:$G,Tabelid!$L$1,$C:$C,Tabelid!$J$4,$H:$H,S$2)/SUMIFS($E:$E,$G:$G,Tabelid!$L$1,$C:$C,Tabelid!$J$4),0),""))),"")</f>
        <v>0</v>
      </c>
      <c r="T93" s="29">
        <f>IFERROR(IF($G93=Tabelid!$L$6,Eksplikatsioon!Y95/SUM(Eksplikatsioon!$O95:'Eksplikatsioon'!$AG95),IF($G93=Tabelid!$L$4,IFERROR(SUMIFS($E:$E,$G:$G,Tabelid!$L$1,$C:$C,Tabelid!$J$4,$H:$H,T$2,$A:$A,$A93)/SUMIFS($E:$E,$G:$G,Tabelid!$L$1,$C:$C,Tabelid!$J$4,$A:$A,$A93),0),IF($G93=Tabelid!$L$5,IFERROR(SUMIFS($E:$E,$G:$G,Tabelid!$L$1,$C:$C,Tabelid!$J$4,$H:$H,T$2)/SUMIFS($E:$E,$G:$G,Tabelid!$L$1,$C:$C,Tabelid!$J$4),0),""))),"")</f>
        <v>0</v>
      </c>
      <c r="U93" s="29">
        <f>IFERROR(IF($G93=Tabelid!$L$6,Eksplikatsioon!Z95/SUM(Eksplikatsioon!$O95:'Eksplikatsioon'!$AG95),IF($G93=Tabelid!$L$4,IFERROR(SUMIFS($E:$E,$G:$G,Tabelid!$L$1,$C:$C,Tabelid!$J$4,$H:$H,U$2,$A:$A,$A93)/SUMIFS($E:$E,$G:$G,Tabelid!$L$1,$C:$C,Tabelid!$J$4,$A:$A,$A93),0),IF($G93=Tabelid!$L$5,IFERROR(SUMIFS($E:$E,$G:$G,Tabelid!$L$1,$C:$C,Tabelid!$J$4,$H:$H,U$2)/SUMIFS($E:$E,$G:$G,Tabelid!$L$1,$C:$C,Tabelid!$J$4),0),""))),"")</f>
        <v>0</v>
      </c>
      <c r="V93" s="29">
        <f>IFERROR(IF($G93=Tabelid!$L$6,Eksplikatsioon!AA95/SUM(Eksplikatsioon!$O95:'Eksplikatsioon'!$AG95),IF($G93=Tabelid!$L$4,IFERROR(SUMIFS($E:$E,$G:$G,Tabelid!$L$1,$C:$C,Tabelid!$J$4,$H:$H,V$2,$A:$A,$A93)/SUMIFS($E:$E,$G:$G,Tabelid!$L$1,$C:$C,Tabelid!$J$4,$A:$A,$A93),0),IF($G93=Tabelid!$L$5,IFERROR(SUMIFS($E:$E,$G:$G,Tabelid!$L$1,$C:$C,Tabelid!$J$4,$H:$H,V$2)/SUMIFS($E:$E,$G:$G,Tabelid!$L$1,$C:$C,Tabelid!$J$4),0),""))),"")</f>
        <v>0</v>
      </c>
      <c r="W93" s="29">
        <f>IFERROR(IF($G93=Tabelid!$L$6,Eksplikatsioon!AB95/SUM(Eksplikatsioon!$O95:'Eksplikatsioon'!$AG95),IF($G93=Tabelid!$L$4,IFERROR(SUMIFS($E:$E,$G:$G,Tabelid!$L$1,$C:$C,Tabelid!$J$4,$H:$H,W$2,$A:$A,$A93)/SUMIFS($E:$E,$G:$G,Tabelid!$L$1,$C:$C,Tabelid!$J$4,$A:$A,$A93),0),IF($G93=Tabelid!$L$5,IFERROR(SUMIFS($E:$E,$G:$G,Tabelid!$L$1,$C:$C,Tabelid!$J$4,$H:$H,W$2)/SUMIFS($E:$E,$G:$G,Tabelid!$L$1,$C:$C,Tabelid!$J$4),0),""))),"")</f>
        <v>0</v>
      </c>
      <c r="X93" s="29">
        <f>IFERROR(IF($G93=Tabelid!$L$6,Eksplikatsioon!AC95/SUM(Eksplikatsioon!$O95:'Eksplikatsioon'!$AG95),IF($G93=Tabelid!$L$4,IFERROR(SUMIFS($E:$E,$G:$G,Tabelid!$L$1,$C:$C,Tabelid!$J$4,$H:$H,X$2,$A:$A,$A93)/SUMIFS($E:$E,$G:$G,Tabelid!$L$1,$C:$C,Tabelid!$J$4,$A:$A,$A93),0),IF($G93=Tabelid!$L$5,IFERROR(SUMIFS($E:$E,$G:$G,Tabelid!$L$1,$C:$C,Tabelid!$J$4,$H:$H,X$2)/SUMIFS($E:$E,$G:$G,Tabelid!$L$1,$C:$C,Tabelid!$J$4),0),""))),"")</f>
        <v>0</v>
      </c>
      <c r="Y93" s="29">
        <f>IFERROR(IF($G93=Tabelid!$L$6,Eksplikatsioon!AD95/SUM(Eksplikatsioon!$O95:'Eksplikatsioon'!$AG95),IF($G93=Tabelid!$L$4,IFERROR(SUMIFS($E:$E,$G:$G,Tabelid!$L$1,$C:$C,Tabelid!$J$4,$H:$H,Y$2,$A:$A,$A93)/SUMIFS($E:$E,$G:$G,Tabelid!$L$1,$C:$C,Tabelid!$J$4,$A:$A,$A93),0),IF($G93=Tabelid!$L$5,IFERROR(SUMIFS($E:$E,$G:$G,Tabelid!$L$1,$C:$C,Tabelid!$J$4,$H:$H,Y$2)/SUMIFS($E:$E,$G:$G,Tabelid!$L$1,$C:$C,Tabelid!$J$4),0),""))),"")</f>
        <v>0</v>
      </c>
      <c r="Z93" s="29">
        <f>IFERROR(IF($G93=Tabelid!$L$6,Eksplikatsioon!AE95/SUM(Eksplikatsioon!$O95:'Eksplikatsioon'!$AG95),IF($G93=Tabelid!$L$4,IFERROR(SUMIFS($E:$E,$G:$G,Tabelid!$L$1,$C:$C,Tabelid!$J$4,$H:$H,Z$2,$A:$A,$A93)/SUMIFS($E:$E,$G:$G,Tabelid!$L$1,$C:$C,Tabelid!$J$4,$A:$A,$A93),0),IF($G93=Tabelid!$L$5,IFERROR(SUMIFS($E:$E,$G:$G,Tabelid!$L$1,$C:$C,Tabelid!$J$4,$H:$H,Z$2)/SUMIFS($E:$E,$G:$G,Tabelid!$L$1,$C:$C,Tabelid!$J$4),0),""))),"")</f>
        <v>0</v>
      </c>
      <c r="AA93" s="29">
        <f>IFERROR(IF($G93=Tabelid!$L$6,Eksplikatsioon!AF95/SUM(Eksplikatsioon!$O95:'Eksplikatsioon'!$AG95),IF($G93=Tabelid!$L$4,IFERROR(SUMIFS($E:$E,$G:$G,Tabelid!$L$1,$C:$C,Tabelid!$J$4,$H:$H,AA$2,$A:$A,$A93)/SUMIFS($E:$E,$G:$G,Tabelid!$L$1,$C:$C,Tabelid!$J$4,$A:$A,$A93),0),IF($G93=Tabelid!$L$5,IFERROR(SUMIFS($E:$E,$G:$G,Tabelid!$L$1,$C:$C,Tabelid!$J$4,$H:$H,AA$2)/SUMIFS($E:$E,$G:$G,Tabelid!$L$1,$C:$C,Tabelid!$J$4),0),""))),"")</f>
        <v>0</v>
      </c>
      <c r="AB93" s="29">
        <f>IFERROR(IF($G93=Tabelid!$L$6,Eksplikatsioon!AG95/SUM(Eksplikatsioon!$O95:'Eksplikatsioon'!$AG95),IF($G93=Tabelid!$L$4,IFERROR(SUMIFS($E:$E,$G:$G,Tabelid!$L$1,$C:$C,Tabelid!$J$4,$H:$H,AB$2,$A:$A,$A93)/SUMIFS($E:$E,$G:$G,Tabelid!$L$1,$C:$C,Tabelid!$J$4,$A:$A,$A93),0),IF($G93=Tabelid!$L$5,IFERROR(SUMIFS($E:$E,$G:$G,Tabelid!$L$1,$C:$C,Tabelid!$J$4,$H:$H,AB$2)/SUMIFS($E:$E,$G:$G,Tabelid!$L$1,$C:$C,Tabelid!$J$4),0),""))),"")</f>
        <v>0</v>
      </c>
      <c r="AC93" s="29">
        <f>IFERROR(IF($G93=Tabelid!$L$6,$E93*J93,IFERROR($E93*J93/SUM($J93:$AB93)*(Eksplikatsioon!O95)/SUMPRODUCT($J93:$AB93,Eksplikatsioon!$O95:$AG95),"")),"")</f>
        <v>20.727</v>
      </c>
      <c r="AD93" s="29">
        <f>IFERROR(IF($G93=Tabelid!$L$6,$E93*K93,IFERROR($E93*K93/SUM($J93:$AB93)*(Eksplikatsioon!P95)/SUMPRODUCT($J93:$AB93,Eksplikatsioon!$O95:$AG95),"")),"")</f>
        <v>0</v>
      </c>
      <c r="AE93" s="29">
        <f>IFERROR(IF($G93=Tabelid!$L$6,$E93*L93,IFERROR($E93*L93/SUM($J93:$AB93)*(Eksplikatsioon!Q95)/SUMPRODUCT($J93:$AB93,Eksplikatsioon!$O95:$AG95),"")),"")</f>
        <v>0</v>
      </c>
      <c r="AF93" s="29">
        <f>IFERROR(IF($G93=Tabelid!$L$6,$E93*M93,IFERROR($E93*M93/SUM($J93:$AB93)*(Eksplikatsioon!R95)/SUMPRODUCT($J93:$AB93,Eksplikatsioon!$O95:$AG95),"")),"")</f>
        <v>0</v>
      </c>
      <c r="AG93" s="29">
        <f>IFERROR(IF($G93=Tabelid!$L$6,$E93*N93,IFERROR($E93*N93/SUM($J93:$AB93)*(Eksplikatsioon!S95)/SUMPRODUCT($J93:$AB93,Eksplikatsioon!$O95:$AG95),"")),"")</f>
        <v>12.173</v>
      </c>
      <c r="AH93" s="29">
        <f>IFERROR(IF($G93=Tabelid!$L$6,$E93*O93,IFERROR($E93*O93/SUM($J93:$AB93)*(Eksplikatsioon!T95)/SUMPRODUCT($J93:$AB93,Eksplikatsioon!$O95:$AG95),"")),"")</f>
        <v>0</v>
      </c>
      <c r="AI93" s="29">
        <f>IFERROR(IF($G93=Tabelid!$L$6,$E93*P93,IFERROR($E93*P93/SUM($J93:$AB93)*(Eksplikatsioon!U95)/SUMPRODUCT($J93:$AB93,Eksplikatsioon!$O95:$AG95),"")),"")</f>
        <v>0</v>
      </c>
      <c r="AJ93" s="29">
        <f>IFERROR(IF($G93=Tabelid!$L$6,$E93*Q93,IFERROR($E93*Q93/SUM($J93:$AB93)*(Eksplikatsioon!V95)/SUMPRODUCT($J93:$AB93,Eksplikatsioon!$O95:$AG95),"")),"")</f>
        <v>0</v>
      </c>
      <c r="AK93" s="29">
        <f>IFERROR(IF($G93=Tabelid!$L$6,$E93*R93,IFERROR($E93*R93/SUM($J93:$AB93)*(Eksplikatsioon!W95)/SUMPRODUCT($J93:$AB93,Eksplikatsioon!$O95:$AG95),"")),"")</f>
        <v>0</v>
      </c>
      <c r="AL93" s="29">
        <f>IFERROR(IF($G93=Tabelid!$L$6,$E93*S93,IFERROR($E93*S93/SUM($J93:$AB93)*(Eksplikatsioon!X95)/SUMPRODUCT($J93:$AB93,Eksplikatsioon!$O95:$AG95),"")),"")</f>
        <v>0</v>
      </c>
      <c r="AM93" s="29">
        <f>IFERROR(IF($G93=Tabelid!$L$6,$E93*T93,IFERROR($E93*T93/SUM($J93:$AB93)*(Eksplikatsioon!Y95)/SUMPRODUCT($J93:$AB93,Eksplikatsioon!$O95:$AG95),"")),"")</f>
        <v>0</v>
      </c>
      <c r="AN93" s="29">
        <f>IFERROR(IF($G93=Tabelid!$L$6,$E93*U93,IFERROR($E93*U93/SUM($J93:$AB93)*(Eksplikatsioon!Z95)/SUMPRODUCT($J93:$AB93,Eksplikatsioon!$O95:$AG95),"")),"")</f>
        <v>0</v>
      </c>
      <c r="AO93" s="29">
        <f>IFERROR(IF($G93=Tabelid!$L$6,$E93*V93,IFERROR($E93*V93/SUM($J93:$AB93)*(Eksplikatsioon!AA95)/SUMPRODUCT($J93:$AB93,Eksplikatsioon!$O95:$AG95),"")),"")</f>
        <v>0</v>
      </c>
      <c r="AP93" s="29">
        <f>IFERROR(IF($G93=Tabelid!$L$6,$E93*W93,IFERROR($E93*W93/SUM($J93:$AB93)*(Eksplikatsioon!AB95)/SUMPRODUCT($J93:$AB93,Eksplikatsioon!$O95:$AG95),"")),"")</f>
        <v>0</v>
      </c>
      <c r="AQ93" s="29">
        <f>IFERROR(IF($G93=Tabelid!$L$6,$E93*X93,IFERROR($E93*X93/SUM($J93:$AB93)*(Eksplikatsioon!AC95)/SUMPRODUCT($J93:$AB93,Eksplikatsioon!$O95:$AG95),"")),"")</f>
        <v>0</v>
      </c>
      <c r="AR93" s="29">
        <f>IFERROR(IF($G93=Tabelid!$L$6,$E93*Y93,IFERROR($E93*Y93/SUM($J93:$AB93)*(Eksplikatsioon!AD95)/SUMPRODUCT($J93:$AB93,Eksplikatsioon!$O95:$AG95),"")),"")</f>
        <v>0</v>
      </c>
      <c r="AS93" s="29">
        <f>IFERROR(IF($G93=Tabelid!$L$6,$E93*Z93,IFERROR($E93*Z93/SUM($J93:$AB93)*(Eksplikatsioon!AE95)/SUMPRODUCT($J93:$AB93,Eksplikatsioon!$O95:$AG95),"")),"")</f>
        <v>0</v>
      </c>
      <c r="AT93" s="29">
        <f>IFERROR(IF($G93=Tabelid!$L$6,$E93*AA93,IFERROR($E93*AA93/SUM($J93:$AB93)*(Eksplikatsioon!AF95)/SUMPRODUCT($J93:$AB93,Eksplikatsioon!$O95:$AG95),"")),"")</f>
        <v>0</v>
      </c>
      <c r="AU93" s="29">
        <f>IFERROR(IF($G93=Tabelid!$L$6,$E93*AB93,IFERROR($E93*AB93/SUM($J93:$AB93)*(Eksplikatsioon!AG95)/SUMPRODUCT($J93:$AB93,Eksplikatsioon!$O95:$AG95),"")),"")</f>
        <v>0</v>
      </c>
    </row>
    <row r="94" spans="1:47" x14ac:dyDescent="0.25">
      <c r="A94" s="23" t="str">
        <f>IF(Eksplikatsioon!A96=0,"",Eksplikatsioon!A96)</f>
        <v>04</v>
      </c>
      <c r="B94" s="56">
        <f>IF(Eksplikatsioon!B96=0,"",Eksplikatsioon!B96)</f>
        <v>412</v>
      </c>
      <c r="C94" s="23" t="str">
        <f>IF(Eksplikatsioon!C96=0,"",Eksplikatsioon!C96)</f>
        <v>ÜÜRITAV PIND</v>
      </c>
      <c r="D94" s="23" t="str">
        <f>IF(Eksplikatsioon!D96=0,"",Eksplikatsioon!D96)</f>
        <v>Kabinet/Büroo</v>
      </c>
      <c r="E94" s="54">
        <f>IF(Eksplikatsioon!F96=0,"",Eksplikatsioon!F96)</f>
        <v>3</v>
      </c>
      <c r="F94" s="23" t="str">
        <f>IF(Eksplikatsioon!H96=0,"",Eksplikatsioon!H96)</f>
        <v>SKA 55% ruumist ja TEHIK 45% ruumist</v>
      </c>
      <c r="G94" s="23" t="str">
        <f>IF(Eksplikatsioon!J96=0,"",Eksplikatsioon!J96)</f>
        <v>Ühiskasutuses muu pind (muu)</v>
      </c>
      <c r="H94" s="23" t="str">
        <f>IF(Eksplikatsioon!K96=0,"",Eksplikatsioon!K96)</f>
        <v/>
      </c>
      <c r="I94" s="23" t="str">
        <f>IF(Eksplikatsioon!L96=0,"",Eksplikatsioon!L96)</f>
        <v/>
      </c>
      <c r="J94" s="29">
        <f>IFERROR(IF($G94=Tabelid!$L$6,Eksplikatsioon!O96/SUM(Eksplikatsioon!$O96:'Eksplikatsioon'!$AG96),IF($G94=Tabelid!$L$4,IFERROR(SUMIFS($E:$E,$G:$G,Tabelid!$L$1,$C:$C,Tabelid!$J$4,$H:$H,J$2,$A:$A,$A94)/SUMIFS($E:$E,$G:$G,Tabelid!$L$1,$C:$C,Tabelid!$J$4,$A:$A,$A94),0),IF($G94=Tabelid!$L$5,IFERROR(SUMIFS($E:$E,$G:$G,Tabelid!$L$1,$C:$C,Tabelid!$J$4,$H:$H,J$2)/SUMIFS($E:$E,$G:$G,Tabelid!$L$1,$C:$C,Tabelid!$J$4),0),""))),"")</f>
        <v>0.55000000000000004</v>
      </c>
      <c r="K94" s="29">
        <f>IFERROR(IF($G94=Tabelid!$L$6,Eksplikatsioon!P96/SUM(Eksplikatsioon!$O96:'Eksplikatsioon'!$AG96),IF($G94=Tabelid!$L$4,IFERROR(SUMIFS($E:$E,$G:$G,Tabelid!$L$1,$C:$C,Tabelid!$J$4,$H:$H,K$2,$A:$A,$A94)/SUMIFS($E:$E,$G:$G,Tabelid!$L$1,$C:$C,Tabelid!$J$4,$A:$A,$A94),0),IF($G94=Tabelid!$L$5,IFERROR(SUMIFS($E:$E,$G:$G,Tabelid!$L$1,$C:$C,Tabelid!$J$4,$H:$H,K$2)/SUMIFS($E:$E,$G:$G,Tabelid!$L$1,$C:$C,Tabelid!$J$4),0),""))),"")</f>
        <v>0</v>
      </c>
      <c r="L94" s="29">
        <f>IFERROR(IF($G94=Tabelid!$L$6,Eksplikatsioon!Q96/SUM(Eksplikatsioon!$O96:'Eksplikatsioon'!$AG96),IF($G94=Tabelid!$L$4,IFERROR(SUMIFS($E:$E,$G:$G,Tabelid!$L$1,$C:$C,Tabelid!$J$4,$H:$H,L$2,$A:$A,$A94)/SUMIFS($E:$E,$G:$G,Tabelid!$L$1,$C:$C,Tabelid!$J$4,$A:$A,$A94),0),IF($G94=Tabelid!$L$5,IFERROR(SUMIFS($E:$E,$G:$G,Tabelid!$L$1,$C:$C,Tabelid!$J$4,$H:$H,L$2)/SUMIFS($E:$E,$G:$G,Tabelid!$L$1,$C:$C,Tabelid!$J$4),0),""))),"")</f>
        <v>0</v>
      </c>
      <c r="M94" s="29">
        <f>IFERROR(IF($G94=Tabelid!$L$6,Eksplikatsioon!R96/SUM(Eksplikatsioon!$O96:'Eksplikatsioon'!$AG96),IF($G94=Tabelid!$L$4,IFERROR(SUMIFS($E:$E,$G:$G,Tabelid!$L$1,$C:$C,Tabelid!$J$4,$H:$H,M$2,$A:$A,$A94)/SUMIFS($E:$E,$G:$G,Tabelid!$L$1,$C:$C,Tabelid!$J$4,$A:$A,$A94),0),IF($G94=Tabelid!$L$5,IFERROR(SUMIFS($E:$E,$G:$G,Tabelid!$L$1,$C:$C,Tabelid!$J$4,$H:$H,M$2)/SUMIFS($E:$E,$G:$G,Tabelid!$L$1,$C:$C,Tabelid!$J$4),0),""))),"")</f>
        <v>0</v>
      </c>
      <c r="N94" s="29">
        <f>IFERROR(IF($G94=Tabelid!$L$6,Eksplikatsioon!S96/SUM(Eksplikatsioon!$O96:'Eksplikatsioon'!$AG96),IF($G94=Tabelid!$L$4,IFERROR(SUMIFS($E:$E,$G:$G,Tabelid!$L$1,$C:$C,Tabelid!$J$4,$H:$H,N$2,$A:$A,$A94)/SUMIFS($E:$E,$G:$G,Tabelid!$L$1,$C:$C,Tabelid!$J$4,$A:$A,$A94),0),IF($G94=Tabelid!$L$5,IFERROR(SUMIFS($E:$E,$G:$G,Tabelid!$L$1,$C:$C,Tabelid!$J$4,$H:$H,N$2)/SUMIFS($E:$E,$G:$G,Tabelid!$L$1,$C:$C,Tabelid!$J$4),0),""))),"")</f>
        <v>0.45</v>
      </c>
      <c r="O94" s="29">
        <f>IFERROR(IF($G94=Tabelid!$L$6,Eksplikatsioon!T96/SUM(Eksplikatsioon!$O96:'Eksplikatsioon'!$AG96),IF($G94=Tabelid!$L$4,IFERROR(SUMIFS($E:$E,$G:$G,Tabelid!$L$1,$C:$C,Tabelid!$J$4,$H:$H,O$2,$A:$A,$A94)/SUMIFS($E:$E,$G:$G,Tabelid!$L$1,$C:$C,Tabelid!$J$4,$A:$A,$A94),0),IF($G94=Tabelid!$L$5,IFERROR(SUMIFS($E:$E,$G:$G,Tabelid!$L$1,$C:$C,Tabelid!$J$4,$H:$H,O$2)/SUMIFS($E:$E,$G:$G,Tabelid!$L$1,$C:$C,Tabelid!$J$4),0),""))),"")</f>
        <v>0</v>
      </c>
      <c r="P94" s="29">
        <f>IFERROR(IF($G94=Tabelid!$L$6,Eksplikatsioon!U96/SUM(Eksplikatsioon!$O96:'Eksplikatsioon'!$AG96),IF($G94=Tabelid!$L$4,IFERROR(SUMIFS($E:$E,$G:$G,Tabelid!$L$1,$C:$C,Tabelid!$J$4,$H:$H,P$2,$A:$A,$A94)/SUMIFS($E:$E,$G:$G,Tabelid!$L$1,$C:$C,Tabelid!$J$4,$A:$A,$A94),0),IF($G94=Tabelid!$L$5,IFERROR(SUMIFS($E:$E,$G:$G,Tabelid!$L$1,$C:$C,Tabelid!$J$4,$H:$H,P$2)/SUMIFS($E:$E,$G:$G,Tabelid!$L$1,$C:$C,Tabelid!$J$4),0),""))),"")</f>
        <v>0</v>
      </c>
      <c r="Q94" s="29">
        <f>IFERROR(IF($G94=Tabelid!$L$6,Eksplikatsioon!V96/SUM(Eksplikatsioon!$O96:'Eksplikatsioon'!$AG96),IF($G94=Tabelid!$L$4,IFERROR(SUMIFS($E:$E,$G:$G,Tabelid!$L$1,$C:$C,Tabelid!$J$4,$H:$H,Q$2,$A:$A,$A94)/SUMIFS($E:$E,$G:$G,Tabelid!$L$1,$C:$C,Tabelid!$J$4,$A:$A,$A94),0),IF($G94=Tabelid!$L$5,IFERROR(SUMIFS($E:$E,$G:$G,Tabelid!$L$1,$C:$C,Tabelid!$J$4,$H:$H,Q$2)/SUMIFS($E:$E,$G:$G,Tabelid!$L$1,$C:$C,Tabelid!$J$4),0),""))),"")</f>
        <v>0</v>
      </c>
      <c r="R94" s="29">
        <f>IFERROR(IF($G94=Tabelid!$L$6,Eksplikatsioon!W96/SUM(Eksplikatsioon!$O96:'Eksplikatsioon'!$AG96),IF($G94=Tabelid!$L$4,IFERROR(SUMIFS($E:$E,$G:$G,Tabelid!$L$1,$C:$C,Tabelid!$J$4,$H:$H,R$2,$A:$A,$A94)/SUMIFS($E:$E,$G:$G,Tabelid!$L$1,$C:$C,Tabelid!$J$4,$A:$A,$A94),0),IF($G94=Tabelid!$L$5,IFERROR(SUMIFS($E:$E,$G:$G,Tabelid!$L$1,$C:$C,Tabelid!$J$4,$H:$H,R$2)/SUMIFS($E:$E,$G:$G,Tabelid!$L$1,$C:$C,Tabelid!$J$4),0),""))),"")</f>
        <v>0</v>
      </c>
      <c r="S94" s="29">
        <f>IFERROR(IF($G94=Tabelid!$L$6,Eksplikatsioon!X96/SUM(Eksplikatsioon!$O96:'Eksplikatsioon'!$AG96),IF($G94=Tabelid!$L$4,IFERROR(SUMIFS($E:$E,$G:$G,Tabelid!$L$1,$C:$C,Tabelid!$J$4,$H:$H,S$2,$A:$A,$A94)/SUMIFS($E:$E,$G:$G,Tabelid!$L$1,$C:$C,Tabelid!$J$4,$A:$A,$A94),0),IF($G94=Tabelid!$L$5,IFERROR(SUMIFS($E:$E,$G:$G,Tabelid!$L$1,$C:$C,Tabelid!$J$4,$H:$H,S$2)/SUMIFS($E:$E,$G:$G,Tabelid!$L$1,$C:$C,Tabelid!$J$4),0),""))),"")</f>
        <v>0</v>
      </c>
      <c r="T94" s="29">
        <f>IFERROR(IF($G94=Tabelid!$L$6,Eksplikatsioon!Y96/SUM(Eksplikatsioon!$O96:'Eksplikatsioon'!$AG96),IF($G94=Tabelid!$L$4,IFERROR(SUMIFS($E:$E,$G:$G,Tabelid!$L$1,$C:$C,Tabelid!$J$4,$H:$H,T$2,$A:$A,$A94)/SUMIFS($E:$E,$G:$G,Tabelid!$L$1,$C:$C,Tabelid!$J$4,$A:$A,$A94),0),IF($G94=Tabelid!$L$5,IFERROR(SUMIFS($E:$E,$G:$G,Tabelid!$L$1,$C:$C,Tabelid!$J$4,$H:$H,T$2)/SUMIFS($E:$E,$G:$G,Tabelid!$L$1,$C:$C,Tabelid!$J$4),0),""))),"")</f>
        <v>0</v>
      </c>
      <c r="U94" s="29">
        <f>IFERROR(IF($G94=Tabelid!$L$6,Eksplikatsioon!Z96/SUM(Eksplikatsioon!$O96:'Eksplikatsioon'!$AG96),IF($G94=Tabelid!$L$4,IFERROR(SUMIFS($E:$E,$G:$G,Tabelid!$L$1,$C:$C,Tabelid!$J$4,$H:$H,U$2,$A:$A,$A94)/SUMIFS($E:$E,$G:$G,Tabelid!$L$1,$C:$C,Tabelid!$J$4,$A:$A,$A94),0),IF($G94=Tabelid!$L$5,IFERROR(SUMIFS($E:$E,$G:$G,Tabelid!$L$1,$C:$C,Tabelid!$J$4,$H:$H,U$2)/SUMIFS($E:$E,$G:$G,Tabelid!$L$1,$C:$C,Tabelid!$J$4),0),""))),"")</f>
        <v>0</v>
      </c>
      <c r="V94" s="29">
        <f>IFERROR(IF($G94=Tabelid!$L$6,Eksplikatsioon!AA96/SUM(Eksplikatsioon!$O96:'Eksplikatsioon'!$AG96),IF($G94=Tabelid!$L$4,IFERROR(SUMIFS($E:$E,$G:$G,Tabelid!$L$1,$C:$C,Tabelid!$J$4,$H:$H,V$2,$A:$A,$A94)/SUMIFS($E:$E,$G:$G,Tabelid!$L$1,$C:$C,Tabelid!$J$4,$A:$A,$A94),0),IF($G94=Tabelid!$L$5,IFERROR(SUMIFS($E:$E,$G:$G,Tabelid!$L$1,$C:$C,Tabelid!$J$4,$H:$H,V$2)/SUMIFS($E:$E,$G:$G,Tabelid!$L$1,$C:$C,Tabelid!$J$4),0),""))),"")</f>
        <v>0</v>
      </c>
      <c r="W94" s="29">
        <f>IFERROR(IF($G94=Tabelid!$L$6,Eksplikatsioon!AB96/SUM(Eksplikatsioon!$O96:'Eksplikatsioon'!$AG96),IF($G94=Tabelid!$L$4,IFERROR(SUMIFS($E:$E,$G:$G,Tabelid!$L$1,$C:$C,Tabelid!$J$4,$H:$H,W$2,$A:$A,$A94)/SUMIFS($E:$E,$G:$G,Tabelid!$L$1,$C:$C,Tabelid!$J$4,$A:$A,$A94),0),IF($G94=Tabelid!$L$5,IFERROR(SUMIFS($E:$E,$G:$G,Tabelid!$L$1,$C:$C,Tabelid!$J$4,$H:$H,W$2)/SUMIFS($E:$E,$G:$G,Tabelid!$L$1,$C:$C,Tabelid!$J$4),0),""))),"")</f>
        <v>0</v>
      </c>
      <c r="X94" s="29">
        <f>IFERROR(IF($G94=Tabelid!$L$6,Eksplikatsioon!AC96/SUM(Eksplikatsioon!$O96:'Eksplikatsioon'!$AG96),IF($G94=Tabelid!$L$4,IFERROR(SUMIFS($E:$E,$G:$G,Tabelid!$L$1,$C:$C,Tabelid!$J$4,$H:$H,X$2,$A:$A,$A94)/SUMIFS($E:$E,$G:$G,Tabelid!$L$1,$C:$C,Tabelid!$J$4,$A:$A,$A94),0),IF($G94=Tabelid!$L$5,IFERROR(SUMIFS($E:$E,$G:$G,Tabelid!$L$1,$C:$C,Tabelid!$J$4,$H:$H,X$2)/SUMIFS($E:$E,$G:$G,Tabelid!$L$1,$C:$C,Tabelid!$J$4),0),""))),"")</f>
        <v>0</v>
      </c>
      <c r="Y94" s="29">
        <f>IFERROR(IF($G94=Tabelid!$L$6,Eksplikatsioon!AD96/SUM(Eksplikatsioon!$O96:'Eksplikatsioon'!$AG96),IF($G94=Tabelid!$L$4,IFERROR(SUMIFS($E:$E,$G:$G,Tabelid!$L$1,$C:$C,Tabelid!$J$4,$H:$H,Y$2,$A:$A,$A94)/SUMIFS($E:$E,$G:$G,Tabelid!$L$1,$C:$C,Tabelid!$J$4,$A:$A,$A94),0),IF($G94=Tabelid!$L$5,IFERROR(SUMIFS($E:$E,$G:$G,Tabelid!$L$1,$C:$C,Tabelid!$J$4,$H:$H,Y$2)/SUMIFS($E:$E,$G:$G,Tabelid!$L$1,$C:$C,Tabelid!$J$4),0),""))),"")</f>
        <v>0</v>
      </c>
      <c r="Z94" s="29">
        <f>IFERROR(IF($G94=Tabelid!$L$6,Eksplikatsioon!AE96/SUM(Eksplikatsioon!$O96:'Eksplikatsioon'!$AG96),IF($G94=Tabelid!$L$4,IFERROR(SUMIFS($E:$E,$G:$G,Tabelid!$L$1,$C:$C,Tabelid!$J$4,$H:$H,Z$2,$A:$A,$A94)/SUMIFS($E:$E,$G:$G,Tabelid!$L$1,$C:$C,Tabelid!$J$4,$A:$A,$A94),0),IF($G94=Tabelid!$L$5,IFERROR(SUMIFS($E:$E,$G:$G,Tabelid!$L$1,$C:$C,Tabelid!$J$4,$H:$H,Z$2)/SUMIFS($E:$E,$G:$G,Tabelid!$L$1,$C:$C,Tabelid!$J$4),0),""))),"")</f>
        <v>0</v>
      </c>
      <c r="AA94" s="29">
        <f>IFERROR(IF($G94=Tabelid!$L$6,Eksplikatsioon!AF96/SUM(Eksplikatsioon!$O96:'Eksplikatsioon'!$AG96),IF($G94=Tabelid!$L$4,IFERROR(SUMIFS($E:$E,$G:$G,Tabelid!$L$1,$C:$C,Tabelid!$J$4,$H:$H,AA$2,$A:$A,$A94)/SUMIFS($E:$E,$G:$G,Tabelid!$L$1,$C:$C,Tabelid!$J$4,$A:$A,$A94),0),IF($G94=Tabelid!$L$5,IFERROR(SUMIFS($E:$E,$G:$G,Tabelid!$L$1,$C:$C,Tabelid!$J$4,$H:$H,AA$2)/SUMIFS($E:$E,$G:$G,Tabelid!$L$1,$C:$C,Tabelid!$J$4),0),""))),"")</f>
        <v>0</v>
      </c>
      <c r="AB94" s="29">
        <f>IFERROR(IF($G94=Tabelid!$L$6,Eksplikatsioon!AG96/SUM(Eksplikatsioon!$O96:'Eksplikatsioon'!$AG96),IF($G94=Tabelid!$L$4,IFERROR(SUMIFS($E:$E,$G:$G,Tabelid!$L$1,$C:$C,Tabelid!$J$4,$H:$H,AB$2,$A:$A,$A94)/SUMIFS($E:$E,$G:$G,Tabelid!$L$1,$C:$C,Tabelid!$J$4,$A:$A,$A94),0),IF($G94=Tabelid!$L$5,IFERROR(SUMIFS($E:$E,$G:$G,Tabelid!$L$1,$C:$C,Tabelid!$J$4,$H:$H,AB$2)/SUMIFS($E:$E,$G:$G,Tabelid!$L$1,$C:$C,Tabelid!$J$4),0),""))),"")</f>
        <v>0</v>
      </c>
      <c r="AC94" s="29">
        <f>IFERROR(IF($G94=Tabelid!$L$6,$E94*J94,IFERROR($E94*J94/SUM($J94:$AB94)*(Eksplikatsioon!O96)/SUMPRODUCT($J94:$AB94,Eksplikatsioon!$O96:$AG96),"")),"")</f>
        <v>1.6500000000000001</v>
      </c>
      <c r="AD94" s="29">
        <f>IFERROR(IF($G94=Tabelid!$L$6,$E94*K94,IFERROR($E94*K94/SUM($J94:$AB94)*(Eksplikatsioon!P96)/SUMPRODUCT($J94:$AB94,Eksplikatsioon!$O96:$AG96),"")),"")</f>
        <v>0</v>
      </c>
      <c r="AE94" s="29">
        <f>IFERROR(IF($G94=Tabelid!$L$6,$E94*L94,IFERROR($E94*L94/SUM($J94:$AB94)*(Eksplikatsioon!Q96)/SUMPRODUCT($J94:$AB94,Eksplikatsioon!$O96:$AG96),"")),"")</f>
        <v>0</v>
      </c>
      <c r="AF94" s="29">
        <f>IFERROR(IF($G94=Tabelid!$L$6,$E94*M94,IFERROR($E94*M94/SUM($J94:$AB94)*(Eksplikatsioon!R96)/SUMPRODUCT($J94:$AB94,Eksplikatsioon!$O96:$AG96),"")),"")</f>
        <v>0</v>
      </c>
      <c r="AG94" s="29">
        <f>IFERROR(IF($G94=Tabelid!$L$6,$E94*N94,IFERROR($E94*N94/SUM($J94:$AB94)*(Eksplikatsioon!S96)/SUMPRODUCT($J94:$AB94,Eksplikatsioon!$O96:$AG96),"")),"")</f>
        <v>1.35</v>
      </c>
      <c r="AH94" s="29">
        <f>IFERROR(IF($G94=Tabelid!$L$6,$E94*O94,IFERROR($E94*O94/SUM($J94:$AB94)*(Eksplikatsioon!T96)/SUMPRODUCT($J94:$AB94,Eksplikatsioon!$O96:$AG96),"")),"")</f>
        <v>0</v>
      </c>
      <c r="AI94" s="29">
        <f>IFERROR(IF($G94=Tabelid!$L$6,$E94*P94,IFERROR($E94*P94/SUM($J94:$AB94)*(Eksplikatsioon!U96)/SUMPRODUCT($J94:$AB94,Eksplikatsioon!$O96:$AG96),"")),"")</f>
        <v>0</v>
      </c>
      <c r="AJ94" s="29">
        <f>IFERROR(IF($G94=Tabelid!$L$6,$E94*Q94,IFERROR($E94*Q94/SUM($J94:$AB94)*(Eksplikatsioon!V96)/SUMPRODUCT($J94:$AB94,Eksplikatsioon!$O96:$AG96),"")),"")</f>
        <v>0</v>
      </c>
      <c r="AK94" s="29">
        <f>IFERROR(IF($G94=Tabelid!$L$6,$E94*R94,IFERROR($E94*R94/SUM($J94:$AB94)*(Eksplikatsioon!W96)/SUMPRODUCT($J94:$AB94,Eksplikatsioon!$O96:$AG96),"")),"")</f>
        <v>0</v>
      </c>
      <c r="AL94" s="29">
        <f>IFERROR(IF($G94=Tabelid!$L$6,$E94*S94,IFERROR($E94*S94/SUM($J94:$AB94)*(Eksplikatsioon!X96)/SUMPRODUCT($J94:$AB94,Eksplikatsioon!$O96:$AG96),"")),"")</f>
        <v>0</v>
      </c>
      <c r="AM94" s="29">
        <f>IFERROR(IF($G94=Tabelid!$L$6,$E94*T94,IFERROR($E94*T94/SUM($J94:$AB94)*(Eksplikatsioon!Y96)/SUMPRODUCT($J94:$AB94,Eksplikatsioon!$O96:$AG96),"")),"")</f>
        <v>0</v>
      </c>
      <c r="AN94" s="29">
        <f>IFERROR(IF($G94=Tabelid!$L$6,$E94*U94,IFERROR($E94*U94/SUM($J94:$AB94)*(Eksplikatsioon!Z96)/SUMPRODUCT($J94:$AB94,Eksplikatsioon!$O96:$AG96),"")),"")</f>
        <v>0</v>
      </c>
      <c r="AO94" s="29">
        <f>IFERROR(IF($G94=Tabelid!$L$6,$E94*V94,IFERROR($E94*V94/SUM($J94:$AB94)*(Eksplikatsioon!AA96)/SUMPRODUCT($J94:$AB94,Eksplikatsioon!$O96:$AG96),"")),"")</f>
        <v>0</v>
      </c>
      <c r="AP94" s="29">
        <f>IFERROR(IF($G94=Tabelid!$L$6,$E94*W94,IFERROR($E94*W94/SUM($J94:$AB94)*(Eksplikatsioon!AB96)/SUMPRODUCT($J94:$AB94,Eksplikatsioon!$O96:$AG96),"")),"")</f>
        <v>0</v>
      </c>
      <c r="AQ94" s="29">
        <f>IFERROR(IF($G94=Tabelid!$L$6,$E94*X94,IFERROR($E94*X94/SUM($J94:$AB94)*(Eksplikatsioon!AC96)/SUMPRODUCT($J94:$AB94,Eksplikatsioon!$O96:$AG96),"")),"")</f>
        <v>0</v>
      </c>
      <c r="AR94" s="29">
        <f>IFERROR(IF($G94=Tabelid!$L$6,$E94*Y94,IFERROR($E94*Y94/SUM($J94:$AB94)*(Eksplikatsioon!AD96)/SUMPRODUCT($J94:$AB94,Eksplikatsioon!$O96:$AG96),"")),"")</f>
        <v>0</v>
      </c>
      <c r="AS94" s="29">
        <f>IFERROR(IF($G94=Tabelid!$L$6,$E94*Z94,IFERROR($E94*Z94/SUM($J94:$AB94)*(Eksplikatsioon!AE96)/SUMPRODUCT($J94:$AB94,Eksplikatsioon!$O96:$AG96),"")),"")</f>
        <v>0</v>
      </c>
      <c r="AT94" s="29">
        <f>IFERROR(IF($G94=Tabelid!$L$6,$E94*AA94,IFERROR($E94*AA94/SUM($J94:$AB94)*(Eksplikatsioon!AF96)/SUMPRODUCT($J94:$AB94,Eksplikatsioon!$O96:$AG96),"")),"")</f>
        <v>0</v>
      </c>
      <c r="AU94" s="29">
        <f>IFERROR(IF($G94=Tabelid!$L$6,$E94*AB94,IFERROR($E94*AB94/SUM($J94:$AB94)*(Eksplikatsioon!AG96)/SUMPRODUCT($J94:$AB94,Eksplikatsioon!$O96:$AG96),"")),"")</f>
        <v>0</v>
      </c>
    </row>
    <row r="95" spans="1:47" x14ac:dyDescent="0.25">
      <c r="A95" s="23" t="str">
        <f>IF(Eksplikatsioon!A97=0,"",Eksplikatsioon!A97)</f>
        <v>04</v>
      </c>
      <c r="B95" s="56">
        <f>IF(Eksplikatsioon!B97=0,"",Eksplikatsioon!B97)</f>
        <v>413</v>
      </c>
      <c r="C95" s="23" t="str">
        <f>IF(Eksplikatsioon!C97=0,"",Eksplikatsioon!C97)</f>
        <v>ÜÜRITAV PIND</v>
      </c>
      <c r="D95" s="23" t="str">
        <f>IF(Eksplikatsioon!D97=0,"",Eksplikatsioon!D97)</f>
        <v>Kabinet/Büroo</v>
      </c>
      <c r="E95" s="54">
        <f>IF(Eksplikatsioon!F97=0,"",Eksplikatsioon!F97)</f>
        <v>3.6</v>
      </c>
      <c r="F95" s="23" t="str">
        <f>IF(Eksplikatsioon!H97=0,"",Eksplikatsioon!H97)</f>
        <v>SKA 63% ruumist ja TEHIK 37% ruumist</v>
      </c>
      <c r="G95" s="23" t="str">
        <f>IF(Eksplikatsioon!J97=0,"",Eksplikatsioon!J97)</f>
        <v>Ühiskasutuses muu pind (muu)</v>
      </c>
      <c r="H95" s="23" t="str">
        <f>IF(Eksplikatsioon!K97=0,"",Eksplikatsioon!K97)</f>
        <v/>
      </c>
      <c r="I95" s="23" t="str">
        <f>IF(Eksplikatsioon!L97=0,"",Eksplikatsioon!L97)</f>
        <v/>
      </c>
      <c r="J95" s="29">
        <f>IFERROR(IF($G95=Tabelid!$L$6,Eksplikatsioon!O97/SUM(Eksplikatsioon!$O97:'Eksplikatsioon'!$AG97),IF($G95=Tabelid!$L$4,IFERROR(SUMIFS($E:$E,$G:$G,Tabelid!$L$1,$C:$C,Tabelid!$J$4,$H:$H,J$2,$A:$A,$A95)/SUMIFS($E:$E,$G:$G,Tabelid!$L$1,$C:$C,Tabelid!$J$4,$A:$A,$A95),0),IF($G95=Tabelid!$L$5,IFERROR(SUMIFS($E:$E,$G:$G,Tabelid!$L$1,$C:$C,Tabelid!$J$4,$H:$H,J$2)/SUMIFS($E:$E,$G:$G,Tabelid!$L$1,$C:$C,Tabelid!$J$4),0),""))),"")</f>
        <v>0.63</v>
      </c>
      <c r="K95" s="29">
        <f>IFERROR(IF($G95=Tabelid!$L$6,Eksplikatsioon!P97/SUM(Eksplikatsioon!$O97:'Eksplikatsioon'!$AG97),IF($G95=Tabelid!$L$4,IFERROR(SUMIFS($E:$E,$G:$G,Tabelid!$L$1,$C:$C,Tabelid!$J$4,$H:$H,K$2,$A:$A,$A95)/SUMIFS($E:$E,$G:$G,Tabelid!$L$1,$C:$C,Tabelid!$J$4,$A:$A,$A95),0),IF($G95=Tabelid!$L$5,IFERROR(SUMIFS($E:$E,$G:$G,Tabelid!$L$1,$C:$C,Tabelid!$J$4,$H:$H,K$2)/SUMIFS($E:$E,$G:$G,Tabelid!$L$1,$C:$C,Tabelid!$J$4),0),""))),"")</f>
        <v>0</v>
      </c>
      <c r="L95" s="29">
        <f>IFERROR(IF($G95=Tabelid!$L$6,Eksplikatsioon!Q97/SUM(Eksplikatsioon!$O97:'Eksplikatsioon'!$AG97),IF($G95=Tabelid!$L$4,IFERROR(SUMIFS($E:$E,$G:$G,Tabelid!$L$1,$C:$C,Tabelid!$J$4,$H:$H,L$2,$A:$A,$A95)/SUMIFS($E:$E,$G:$G,Tabelid!$L$1,$C:$C,Tabelid!$J$4,$A:$A,$A95),0),IF($G95=Tabelid!$L$5,IFERROR(SUMIFS($E:$E,$G:$G,Tabelid!$L$1,$C:$C,Tabelid!$J$4,$H:$H,L$2)/SUMIFS($E:$E,$G:$G,Tabelid!$L$1,$C:$C,Tabelid!$J$4),0),""))),"")</f>
        <v>0</v>
      </c>
      <c r="M95" s="29">
        <f>IFERROR(IF($G95=Tabelid!$L$6,Eksplikatsioon!R97/SUM(Eksplikatsioon!$O97:'Eksplikatsioon'!$AG97),IF($G95=Tabelid!$L$4,IFERROR(SUMIFS($E:$E,$G:$G,Tabelid!$L$1,$C:$C,Tabelid!$J$4,$H:$H,M$2,$A:$A,$A95)/SUMIFS($E:$E,$G:$G,Tabelid!$L$1,$C:$C,Tabelid!$J$4,$A:$A,$A95),0),IF($G95=Tabelid!$L$5,IFERROR(SUMIFS($E:$E,$G:$G,Tabelid!$L$1,$C:$C,Tabelid!$J$4,$H:$H,M$2)/SUMIFS($E:$E,$G:$G,Tabelid!$L$1,$C:$C,Tabelid!$J$4),0),""))),"")</f>
        <v>0</v>
      </c>
      <c r="N95" s="29">
        <f>IFERROR(IF($G95=Tabelid!$L$6,Eksplikatsioon!S97/SUM(Eksplikatsioon!$O97:'Eksplikatsioon'!$AG97),IF($G95=Tabelid!$L$4,IFERROR(SUMIFS($E:$E,$G:$G,Tabelid!$L$1,$C:$C,Tabelid!$J$4,$H:$H,N$2,$A:$A,$A95)/SUMIFS($E:$E,$G:$G,Tabelid!$L$1,$C:$C,Tabelid!$J$4,$A:$A,$A95),0),IF($G95=Tabelid!$L$5,IFERROR(SUMIFS($E:$E,$G:$G,Tabelid!$L$1,$C:$C,Tabelid!$J$4,$H:$H,N$2)/SUMIFS($E:$E,$G:$G,Tabelid!$L$1,$C:$C,Tabelid!$J$4),0),""))),"")</f>
        <v>0.37</v>
      </c>
      <c r="O95" s="29">
        <f>IFERROR(IF($G95=Tabelid!$L$6,Eksplikatsioon!T97/SUM(Eksplikatsioon!$O97:'Eksplikatsioon'!$AG97),IF($G95=Tabelid!$L$4,IFERROR(SUMIFS($E:$E,$G:$G,Tabelid!$L$1,$C:$C,Tabelid!$J$4,$H:$H,O$2,$A:$A,$A95)/SUMIFS($E:$E,$G:$G,Tabelid!$L$1,$C:$C,Tabelid!$J$4,$A:$A,$A95),0),IF($G95=Tabelid!$L$5,IFERROR(SUMIFS($E:$E,$G:$G,Tabelid!$L$1,$C:$C,Tabelid!$J$4,$H:$H,O$2)/SUMIFS($E:$E,$G:$G,Tabelid!$L$1,$C:$C,Tabelid!$J$4),0),""))),"")</f>
        <v>0</v>
      </c>
      <c r="P95" s="29">
        <f>IFERROR(IF($G95=Tabelid!$L$6,Eksplikatsioon!U97/SUM(Eksplikatsioon!$O97:'Eksplikatsioon'!$AG97),IF($G95=Tabelid!$L$4,IFERROR(SUMIFS($E:$E,$G:$G,Tabelid!$L$1,$C:$C,Tabelid!$J$4,$H:$H,P$2,$A:$A,$A95)/SUMIFS($E:$E,$G:$G,Tabelid!$L$1,$C:$C,Tabelid!$J$4,$A:$A,$A95),0),IF($G95=Tabelid!$L$5,IFERROR(SUMIFS($E:$E,$G:$G,Tabelid!$L$1,$C:$C,Tabelid!$J$4,$H:$H,P$2)/SUMIFS($E:$E,$G:$G,Tabelid!$L$1,$C:$C,Tabelid!$J$4),0),""))),"")</f>
        <v>0</v>
      </c>
      <c r="Q95" s="29">
        <f>IFERROR(IF($G95=Tabelid!$L$6,Eksplikatsioon!V97/SUM(Eksplikatsioon!$O97:'Eksplikatsioon'!$AG97),IF($G95=Tabelid!$L$4,IFERROR(SUMIFS($E:$E,$G:$G,Tabelid!$L$1,$C:$C,Tabelid!$J$4,$H:$H,Q$2,$A:$A,$A95)/SUMIFS($E:$E,$G:$G,Tabelid!$L$1,$C:$C,Tabelid!$J$4,$A:$A,$A95),0),IF($G95=Tabelid!$L$5,IFERROR(SUMIFS($E:$E,$G:$G,Tabelid!$L$1,$C:$C,Tabelid!$J$4,$H:$H,Q$2)/SUMIFS($E:$E,$G:$G,Tabelid!$L$1,$C:$C,Tabelid!$J$4),0),""))),"")</f>
        <v>0</v>
      </c>
      <c r="R95" s="29">
        <f>IFERROR(IF($G95=Tabelid!$L$6,Eksplikatsioon!W97/SUM(Eksplikatsioon!$O97:'Eksplikatsioon'!$AG97),IF($G95=Tabelid!$L$4,IFERROR(SUMIFS($E:$E,$G:$G,Tabelid!$L$1,$C:$C,Tabelid!$J$4,$H:$H,R$2,$A:$A,$A95)/SUMIFS($E:$E,$G:$G,Tabelid!$L$1,$C:$C,Tabelid!$J$4,$A:$A,$A95),0),IF($G95=Tabelid!$L$5,IFERROR(SUMIFS($E:$E,$G:$G,Tabelid!$L$1,$C:$C,Tabelid!$J$4,$H:$H,R$2)/SUMIFS($E:$E,$G:$G,Tabelid!$L$1,$C:$C,Tabelid!$J$4),0),""))),"")</f>
        <v>0</v>
      </c>
      <c r="S95" s="29">
        <f>IFERROR(IF($G95=Tabelid!$L$6,Eksplikatsioon!X97/SUM(Eksplikatsioon!$O97:'Eksplikatsioon'!$AG97),IF($G95=Tabelid!$L$4,IFERROR(SUMIFS($E:$E,$G:$G,Tabelid!$L$1,$C:$C,Tabelid!$J$4,$H:$H,S$2,$A:$A,$A95)/SUMIFS($E:$E,$G:$G,Tabelid!$L$1,$C:$C,Tabelid!$J$4,$A:$A,$A95),0),IF($G95=Tabelid!$L$5,IFERROR(SUMIFS($E:$E,$G:$G,Tabelid!$L$1,$C:$C,Tabelid!$J$4,$H:$H,S$2)/SUMIFS($E:$E,$G:$G,Tabelid!$L$1,$C:$C,Tabelid!$J$4),0),""))),"")</f>
        <v>0</v>
      </c>
      <c r="T95" s="29">
        <f>IFERROR(IF($G95=Tabelid!$L$6,Eksplikatsioon!Y97/SUM(Eksplikatsioon!$O97:'Eksplikatsioon'!$AG97),IF($G95=Tabelid!$L$4,IFERROR(SUMIFS($E:$E,$G:$G,Tabelid!$L$1,$C:$C,Tabelid!$J$4,$H:$H,T$2,$A:$A,$A95)/SUMIFS($E:$E,$G:$G,Tabelid!$L$1,$C:$C,Tabelid!$J$4,$A:$A,$A95),0),IF($G95=Tabelid!$L$5,IFERROR(SUMIFS($E:$E,$G:$G,Tabelid!$L$1,$C:$C,Tabelid!$J$4,$H:$H,T$2)/SUMIFS($E:$E,$G:$G,Tabelid!$L$1,$C:$C,Tabelid!$J$4),0),""))),"")</f>
        <v>0</v>
      </c>
      <c r="U95" s="29">
        <f>IFERROR(IF($G95=Tabelid!$L$6,Eksplikatsioon!Z97/SUM(Eksplikatsioon!$O97:'Eksplikatsioon'!$AG97),IF($G95=Tabelid!$L$4,IFERROR(SUMIFS($E:$E,$G:$G,Tabelid!$L$1,$C:$C,Tabelid!$J$4,$H:$H,U$2,$A:$A,$A95)/SUMIFS($E:$E,$G:$G,Tabelid!$L$1,$C:$C,Tabelid!$J$4,$A:$A,$A95),0),IF($G95=Tabelid!$L$5,IFERROR(SUMIFS($E:$E,$G:$G,Tabelid!$L$1,$C:$C,Tabelid!$J$4,$H:$H,U$2)/SUMIFS($E:$E,$G:$G,Tabelid!$L$1,$C:$C,Tabelid!$J$4),0),""))),"")</f>
        <v>0</v>
      </c>
      <c r="V95" s="29">
        <f>IFERROR(IF($G95=Tabelid!$L$6,Eksplikatsioon!AA97/SUM(Eksplikatsioon!$O97:'Eksplikatsioon'!$AG97),IF($G95=Tabelid!$L$4,IFERROR(SUMIFS($E:$E,$G:$G,Tabelid!$L$1,$C:$C,Tabelid!$J$4,$H:$H,V$2,$A:$A,$A95)/SUMIFS($E:$E,$G:$G,Tabelid!$L$1,$C:$C,Tabelid!$J$4,$A:$A,$A95),0),IF($G95=Tabelid!$L$5,IFERROR(SUMIFS($E:$E,$G:$G,Tabelid!$L$1,$C:$C,Tabelid!$J$4,$H:$H,V$2)/SUMIFS($E:$E,$G:$G,Tabelid!$L$1,$C:$C,Tabelid!$J$4),0),""))),"")</f>
        <v>0</v>
      </c>
      <c r="W95" s="29">
        <f>IFERROR(IF($G95=Tabelid!$L$6,Eksplikatsioon!AB97/SUM(Eksplikatsioon!$O97:'Eksplikatsioon'!$AG97),IF($G95=Tabelid!$L$4,IFERROR(SUMIFS($E:$E,$G:$G,Tabelid!$L$1,$C:$C,Tabelid!$J$4,$H:$H,W$2,$A:$A,$A95)/SUMIFS($E:$E,$G:$G,Tabelid!$L$1,$C:$C,Tabelid!$J$4,$A:$A,$A95),0),IF($G95=Tabelid!$L$5,IFERROR(SUMIFS($E:$E,$G:$G,Tabelid!$L$1,$C:$C,Tabelid!$J$4,$H:$H,W$2)/SUMIFS($E:$E,$G:$G,Tabelid!$L$1,$C:$C,Tabelid!$J$4),0),""))),"")</f>
        <v>0</v>
      </c>
      <c r="X95" s="29">
        <f>IFERROR(IF($G95=Tabelid!$L$6,Eksplikatsioon!AC97/SUM(Eksplikatsioon!$O97:'Eksplikatsioon'!$AG97),IF($G95=Tabelid!$L$4,IFERROR(SUMIFS($E:$E,$G:$G,Tabelid!$L$1,$C:$C,Tabelid!$J$4,$H:$H,X$2,$A:$A,$A95)/SUMIFS($E:$E,$G:$G,Tabelid!$L$1,$C:$C,Tabelid!$J$4,$A:$A,$A95),0),IF($G95=Tabelid!$L$5,IFERROR(SUMIFS($E:$E,$G:$G,Tabelid!$L$1,$C:$C,Tabelid!$J$4,$H:$H,X$2)/SUMIFS($E:$E,$G:$G,Tabelid!$L$1,$C:$C,Tabelid!$J$4),0),""))),"")</f>
        <v>0</v>
      </c>
      <c r="Y95" s="29">
        <f>IFERROR(IF($G95=Tabelid!$L$6,Eksplikatsioon!AD97/SUM(Eksplikatsioon!$O97:'Eksplikatsioon'!$AG97),IF($G95=Tabelid!$L$4,IFERROR(SUMIFS($E:$E,$G:$G,Tabelid!$L$1,$C:$C,Tabelid!$J$4,$H:$H,Y$2,$A:$A,$A95)/SUMIFS($E:$E,$G:$G,Tabelid!$L$1,$C:$C,Tabelid!$J$4,$A:$A,$A95),0),IF($G95=Tabelid!$L$5,IFERROR(SUMIFS($E:$E,$G:$G,Tabelid!$L$1,$C:$C,Tabelid!$J$4,$H:$H,Y$2)/SUMIFS($E:$E,$G:$G,Tabelid!$L$1,$C:$C,Tabelid!$J$4),0),""))),"")</f>
        <v>0</v>
      </c>
      <c r="Z95" s="29">
        <f>IFERROR(IF($G95=Tabelid!$L$6,Eksplikatsioon!AE97/SUM(Eksplikatsioon!$O97:'Eksplikatsioon'!$AG97),IF($G95=Tabelid!$L$4,IFERROR(SUMIFS($E:$E,$G:$G,Tabelid!$L$1,$C:$C,Tabelid!$J$4,$H:$H,Z$2,$A:$A,$A95)/SUMIFS($E:$E,$G:$G,Tabelid!$L$1,$C:$C,Tabelid!$J$4,$A:$A,$A95),0),IF($G95=Tabelid!$L$5,IFERROR(SUMIFS($E:$E,$G:$G,Tabelid!$L$1,$C:$C,Tabelid!$J$4,$H:$H,Z$2)/SUMIFS($E:$E,$G:$G,Tabelid!$L$1,$C:$C,Tabelid!$J$4),0),""))),"")</f>
        <v>0</v>
      </c>
      <c r="AA95" s="29">
        <f>IFERROR(IF($G95=Tabelid!$L$6,Eksplikatsioon!AF97/SUM(Eksplikatsioon!$O97:'Eksplikatsioon'!$AG97),IF($G95=Tabelid!$L$4,IFERROR(SUMIFS($E:$E,$G:$G,Tabelid!$L$1,$C:$C,Tabelid!$J$4,$H:$H,AA$2,$A:$A,$A95)/SUMIFS($E:$E,$G:$G,Tabelid!$L$1,$C:$C,Tabelid!$J$4,$A:$A,$A95),0),IF($G95=Tabelid!$L$5,IFERROR(SUMIFS($E:$E,$G:$G,Tabelid!$L$1,$C:$C,Tabelid!$J$4,$H:$H,AA$2)/SUMIFS($E:$E,$G:$G,Tabelid!$L$1,$C:$C,Tabelid!$J$4),0),""))),"")</f>
        <v>0</v>
      </c>
      <c r="AB95" s="29">
        <f>IFERROR(IF($G95=Tabelid!$L$6,Eksplikatsioon!AG97/SUM(Eksplikatsioon!$O97:'Eksplikatsioon'!$AG97),IF($G95=Tabelid!$L$4,IFERROR(SUMIFS($E:$E,$G:$G,Tabelid!$L$1,$C:$C,Tabelid!$J$4,$H:$H,AB$2,$A:$A,$A95)/SUMIFS($E:$E,$G:$G,Tabelid!$L$1,$C:$C,Tabelid!$J$4,$A:$A,$A95),0),IF($G95=Tabelid!$L$5,IFERROR(SUMIFS($E:$E,$G:$G,Tabelid!$L$1,$C:$C,Tabelid!$J$4,$H:$H,AB$2)/SUMIFS($E:$E,$G:$G,Tabelid!$L$1,$C:$C,Tabelid!$J$4),0),""))),"")</f>
        <v>0</v>
      </c>
      <c r="AC95" s="29">
        <f>IFERROR(IF($G95=Tabelid!$L$6,$E95*J95,IFERROR($E95*J95/SUM($J95:$AB95)*(Eksplikatsioon!O97)/SUMPRODUCT($J95:$AB95,Eksplikatsioon!$O97:$AG97),"")),"")</f>
        <v>2.2680000000000002</v>
      </c>
      <c r="AD95" s="29">
        <f>IFERROR(IF($G95=Tabelid!$L$6,$E95*K95,IFERROR($E95*K95/SUM($J95:$AB95)*(Eksplikatsioon!P97)/SUMPRODUCT($J95:$AB95,Eksplikatsioon!$O97:$AG97),"")),"")</f>
        <v>0</v>
      </c>
      <c r="AE95" s="29">
        <f>IFERROR(IF($G95=Tabelid!$L$6,$E95*L95,IFERROR($E95*L95/SUM($J95:$AB95)*(Eksplikatsioon!Q97)/SUMPRODUCT($J95:$AB95,Eksplikatsioon!$O97:$AG97),"")),"")</f>
        <v>0</v>
      </c>
      <c r="AF95" s="29">
        <f>IFERROR(IF($G95=Tabelid!$L$6,$E95*M95,IFERROR($E95*M95/SUM($J95:$AB95)*(Eksplikatsioon!R97)/SUMPRODUCT($J95:$AB95,Eksplikatsioon!$O97:$AG97),"")),"")</f>
        <v>0</v>
      </c>
      <c r="AG95" s="29">
        <f>IFERROR(IF($G95=Tabelid!$L$6,$E95*N95,IFERROR($E95*N95/SUM($J95:$AB95)*(Eksplikatsioon!S97)/SUMPRODUCT($J95:$AB95,Eksplikatsioon!$O97:$AG97),"")),"")</f>
        <v>1.3320000000000001</v>
      </c>
      <c r="AH95" s="29">
        <f>IFERROR(IF($G95=Tabelid!$L$6,$E95*O95,IFERROR($E95*O95/SUM($J95:$AB95)*(Eksplikatsioon!T97)/SUMPRODUCT($J95:$AB95,Eksplikatsioon!$O97:$AG97),"")),"")</f>
        <v>0</v>
      </c>
      <c r="AI95" s="29">
        <f>IFERROR(IF($G95=Tabelid!$L$6,$E95*P95,IFERROR($E95*P95/SUM($J95:$AB95)*(Eksplikatsioon!U97)/SUMPRODUCT($J95:$AB95,Eksplikatsioon!$O97:$AG97),"")),"")</f>
        <v>0</v>
      </c>
      <c r="AJ95" s="29">
        <f>IFERROR(IF($G95=Tabelid!$L$6,$E95*Q95,IFERROR($E95*Q95/SUM($J95:$AB95)*(Eksplikatsioon!V97)/SUMPRODUCT($J95:$AB95,Eksplikatsioon!$O97:$AG97),"")),"")</f>
        <v>0</v>
      </c>
      <c r="AK95" s="29">
        <f>IFERROR(IF($G95=Tabelid!$L$6,$E95*R95,IFERROR($E95*R95/SUM($J95:$AB95)*(Eksplikatsioon!W97)/SUMPRODUCT($J95:$AB95,Eksplikatsioon!$O97:$AG97),"")),"")</f>
        <v>0</v>
      </c>
      <c r="AL95" s="29">
        <f>IFERROR(IF($G95=Tabelid!$L$6,$E95*S95,IFERROR($E95*S95/SUM($J95:$AB95)*(Eksplikatsioon!X97)/SUMPRODUCT($J95:$AB95,Eksplikatsioon!$O97:$AG97),"")),"")</f>
        <v>0</v>
      </c>
      <c r="AM95" s="29">
        <f>IFERROR(IF($G95=Tabelid!$L$6,$E95*T95,IFERROR($E95*T95/SUM($J95:$AB95)*(Eksplikatsioon!Y97)/SUMPRODUCT($J95:$AB95,Eksplikatsioon!$O97:$AG97),"")),"")</f>
        <v>0</v>
      </c>
      <c r="AN95" s="29">
        <f>IFERROR(IF($G95=Tabelid!$L$6,$E95*U95,IFERROR($E95*U95/SUM($J95:$AB95)*(Eksplikatsioon!Z97)/SUMPRODUCT($J95:$AB95,Eksplikatsioon!$O97:$AG97),"")),"")</f>
        <v>0</v>
      </c>
      <c r="AO95" s="29">
        <f>IFERROR(IF($G95=Tabelid!$L$6,$E95*V95,IFERROR($E95*V95/SUM($J95:$AB95)*(Eksplikatsioon!AA97)/SUMPRODUCT($J95:$AB95,Eksplikatsioon!$O97:$AG97),"")),"")</f>
        <v>0</v>
      </c>
      <c r="AP95" s="29">
        <f>IFERROR(IF($G95=Tabelid!$L$6,$E95*W95,IFERROR($E95*W95/SUM($J95:$AB95)*(Eksplikatsioon!AB97)/SUMPRODUCT($J95:$AB95,Eksplikatsioon!$O97:$AG97),"")),"")</f>
        <v>0</v>
      </c>
      <c r="AQ95" s="29">
        <f>IFERROR(IF($G95=Tabelid!$L$6,$E95*X95,IFERROR($E95*X95/SUM($J95:$AB95)*(Eksplikatsioon!AC97)/SUMPRODUCT($J95:$AB95,Eksplikatsioon!$O97:$AG97),"")),"")</f>
        <v>0</v>
      </c>
      <c r="AR95" s="29">
        <f>IFERROR(IF($G95=Tabelid!$L$6,$E95*Y95,IFERROR($E95*Y95/SUM($J95:$AB95)*(Eksplikatsioon!AD97)/SUMPRODUCT($J95:$AB95,Eksplikatsioon!$O97:$AG97),"")),"")</f>
        <v>0</v>
      </c>
      <c r="AS95" s="29">
        <f>IFERROR(IF($G95=Tabelid!$L$6,$E95*Z95,IFERROR($E95*Z95/SUM($J95:$AB95)*(Eksplikatsioon!AE97)/SUMPRODUCT($J95:$AB95,Eksplikatsioon!$O97:$AG97),"")),"")</f>
        <v>0</v>
      </c>
      <c r="AT95" s="29">
        <f>IFERROR(IF($G95=Tabelid!$L$6,$E95*AA95,IFERROR($E95*AA95/SUM($J95:$AB95)*(Eksplikatsioon!AF97)/SUMPRODUCT($J95:$AB95,Eksplikatsioon!$O97:$AG97),"")),"")</f>
        <v>0</v>
      </c>
      <c r="AU95" s="29">
        <f>IFERROR(IF($G95=Tabelid!$L$6,$E95*AB95,IFERROR($E95*AB95/SUM($J95:$AB95)*(Eksplikatsioon!AG97)/SUMPRODUCT($J95:$AB95,Eksplikatsioon!$O97:$AG97),"")),"")</f>
        <v>0</v>
      </c>
    </row>
    <row r="96" spans="1:47" x14ac:dyDescent="0.25">
      <c r="A96" s="23" t="str">
        <f>IF(Eksplikatsioon!A98=0,"",Eksplikatsioon!A98)</f>
        <v>04</v>
      </c>
      <c r="B96" s="56">
        <f>IF(Eksplikatsioon!B98=0,"",Eksplikatsioon!B98)</f>
        <v>414</v>
      </c>
      <c r="C96" s="23" t="str">
        <f>IF(Eksplikatsioon!C98=0,"",Eksplikatsioon!C98)</f>
        <v>ÜÜRITAV PIND</v>
      </c>
      <c r="D96" s="23" t="str">
        <f>IF(Eksplikatsioon!D98=0,"",Eksplikatsioon!D98)</f>
        <v>Kabinet/Büroo</v>
      </c>
      <c r="E96" s="54">
        <f>IF(Eksplikatsioon!F98=0,"",Eksplikatsioon!F98)</f>
        <v>3.1</v>
      </c>
      <c r="F96" s="23" t="str">
        <f>IF(Eksplikatsioon!H98=0,"",Eksplikatsioon!H98)</f>
        <v>SKA 63% ruumist ja TEHIK 37% ruumist</v>
      </c>
      <c r="G96" s="23" t="str">
        <f>IF(Eksplikatsioon!J98=0,"",Eksplikatsioon!J98)</f>
        <v>Ühiskasutuses muu pind (muu)</v>
      </c>
      <c r="H96" s="23" t="str">
        <f>IF(Eksplikatsioon!K98=0,"",Eksplikatsioon!K98)</f>
        <v/>
      </c>
      <c r="I96" s="23" t="str">
        <f>IF(Eksplikatsioon!L98=0,"",Eksplikatsioon!L98)</f>
        <v/>
      </c>
      <c r="J96" s="29">
        <f>IFERROR(IF($G96=Tabelid!$L$6,Eksplikatsioon!O98/SUM(Eksplikatsioon!$O98:'Eksplikatsioon'!$AG98),IF($G96=Tabelid!$L$4,IFERROR(SUMIFS($E:$E,$G:$G,Tabelid!$L$1,$C:$C,Tabelid!$J$4,$H:$H,J$2,$A:$A,$A96)/SUMIFS($E:$E,$G:$G,Tabelid!$L$1,$C:$C,Tabelid!$J$4,$A:$A,$A96),0),IF($G96=Tabelid!$L$5,IFERROR(SUMIFS($E:$E,$G:$G,Tabelid!$L$1,$C:$C,Tabelid!$J$4,$H:$H,J$2)/SUMIFS($E:$E,$G:$G,Tabelid!$L$1,$C:$C,Tabelid!$J$4),0),""))),"")</f>
        <v>0.63</v>
      </c>
      <c r="K96" s="29">
        <f>IFERROR(IF($G96=Tabelid!$L$6,Eksplikatsioon!P98/SUM(Eksplikatsioon!$O98:'Eksplikatsioon'!$AG98),IF($G96=Tabelid!$L$4,IFERROR(SUMIFS($E:$E,$G:$G,Tabelid!$L$1,$C:$C,Tabelid!$J$4,$H:$H,K$2,$A:$A,$A96)/SUMIFS($E:$E,$G:$G,Tabelid!$L$1,$C:$C,Tabelid!$J$4,$A:$A,$A96),0),IF($G96=Tabelid!$L$5,IFERROR(SUMIFS($E:$E,$G:$G,Tabelid!$L$1,$C:$C,Tabelid!$J$4,$H:$H,K$2)/SUMIFS($E:$E,$G:$G,Tabelid!$L$1,$C:$C,Tabelid!$J$4),0),""))),"")</f>
        <v>0</v>
      </c>
      <c r="L96" s="29">
        <f>IFERROR(IF($G96=Tabelid!$L$6,Eksplikatsioon!Q98/SUM(Eksplikatsioon!$O98:'Eksplikatsioon'!$AG98),IF($G96=Tabelid!$L$4,IFERROR(SUMIFS($E:$E,$G:$G,Tabelid!$L$1,$C:$C,Tabelid!$J$4,$H:$H,L$2,$A:$A,$A96)/SUMIFS($E:$E,$G:$G,Tabelid!$L$1,$C:$C,Tabelid!$J$4,$A:$A,$A96),0),IF($G96=Tabelid!$L$5,IFERROR(SUMIFS($E:$E,$G:$G,Tabelid!$L$1,$C:$C,Tabelid!$J$4,$H:$H,L$2)/SUMIFS($E:$E,$G:$G,Tabelid!$L$1,$C:$C,Tabelid!$J$4),0),""))),"")</f>
        <v>0</v>
      </c>
      <c r="M96" s="29">
        <f>IFERROR(IF($G96=Tabelid!$L$6,Eksplikatsioon!R98/SUM(Eksplikatsioon!$O98:'Eksplikatsioon'!$AG98),IF($G96=Tabelid!$L$4,IFERROR(SUMIFS($E:$E,$G:$G,Tabelid!$L$1,$C:$C,Tabelid!$J$4,$H:$H,M$2,$A:$A,$A96)/SUMIFS($E:$E,$G:$G,Tabelid!$L$1,$C:$C,Tabelid!$J$4,$A:$A,$A96),0),IF($G96=Tabelid!$L$5,IFERROR(SUMIFS($E:$E,$G:$G,Tabelid!$L$1,$C:$C,Tabelid!$J$4,$H:$H,M$2)/SUMIFS($E:$E,$G:$G,Tabelid!$L$1,$C:$C,Tabelid!$J$4),0),""))),"")</f>
        <v>0</v>
      </c>
      <c r="N96" s="29">
        <f>IFERROR(IF($G96=Tabelid!$L$6,Eksplikatsioon!S98/SUM(Eksplikatsioon!$O98:'Eksplikatsioon'!$AG98),IF($G96=Tabelid!$L$4,IFERROR(SUMIFS($E:$E,$G:$G,Tabelid!$L$1,$C:$C,Tabelid!$J$4,$H:$H,N$2,$A:$A,$A96)/SUMIFS($E:$E,$G:$G,Tabelid!$L$1,$C:$C,Tabelid!$J$4,$A:$A,$A96),0),IF($G96=Tabelid!$L$5,IFERROR(SUMIFS($E:$E,$G:$G,Tabelid!$L$1,$C:$C,Tabelid!$J$4,$H:$H,N$2)/SUMIFS($E:$E,$G:$G,Tabelid!$L$1,$C:$C,Tabelid!$J$4),0),""))),"")</f>
        <v>0.37</v>
      </c>
      <c r="O96" s="29">
        <f>IFERROR(IF($G96=Tabelid!$L$6,Eksplikatsioon!T98/SUM(Eksplikatsioon!$O98:'Eksplikatsioon'!$AG98),IF($G96=Tabelid!$L$4,IFERROR(SUMIFS($E:$E,$G:$G,Tabelid!$L$1,$C:$C,Tabelid!$J$4,$H:$H,O$2,$A:$A,$A96)/SUMIFS($E:$E,$G:$G,Tabelid!$L$1,$C:$C,Tabelid!$J$4,$A:$A,$A96),0),IF($G96=Tabelid!$L$5,IFERROR(SUMIFS($E:$E,$G:$G,Tabelid!$L$1,$C:$C,Tabelid!$J$4,$H:$H,O$2)/SUMIFS($E:$E,$G:$G,Tabelid!$L$1,$C:$C,Tabelid!$J$4),0),""))),"")</f>
        <v>0</v>
      </c>
      <c r="P96" s="29">
        <f>IFERROR(IF($G96=Tabelid!$L$6,Eksplikatsioon!U98/SUM(Eksplikatsioon!$O98:'Eksplikatsioon'!$AG98),IF($G96=Tabelid!$L$4,IFERROR(SUMIFS($E:$E,$G:$G,Tabelid!$L$1,$C:$C,Tabelid!$J$4,$H:$H,P$2,$A:$A,$A96)/SUMIFS($E:$E,$G:$G,Tabelid!$L$1,$C:$C,Tabelid!$J$4,$A:$A,$A96),0),IF($G96=Tabelid!$L$5,IFERROR(SUMIFS($E:$E,$G:$G,Tabelid!$L$1,$C:$C,Tabelid!$J$4,$H:$H,P$2)/SUMIFS($E:$E,$G:$G,Tabelid!$L$1,$C:$C,Tabelid!$J$4),0),""))),"")</f>
        <v>0</v>
      </c>
      <c r="Q96" s="29">
        <f>IFERROR(IF($G96=Tabelid!$L$6,Eksplikatsioon!V98/SUM(Eksplikatsioon!$O98:'Eksplikatsioon'!$AG98),IF($G96=Tabelid!$L$4,IFERROR(SUMIFS($E:$E,$G:$G,Tabelid!$L$1,$C:$C,Tabelid!$J$4,$H:$H,Q$2,$A:$A,$A96)/SUMIFS($E:$E,$G:$G,Tabelid!$L$1,$C:$C,Tabelid!$J$4,$A:$A,$A96),0),IF($G96=Tabelid!$L$5,IFERROR(SUMIFS($E:$E,$G:$G,Tabelid!$L$1,$C:$C,Tabelid!$J$4,$H:$H,Q$2)/SUMIFS($E:$E,$G:$G,Tabelid!$L$1,$C:$C,Tabelid!$J$4),0),""))),"")</f>
        <v>0</v>
      </c>
      <c r="R96" s="29">
        <f>IFERROR(IF($G96=Tabelid!$L$6,Eksplikatsioon!W98/SUM(Eksplikatsioon!$O98:'Eksplikatsioon'!$AG98),IF($G96=Tabelid!$L$4,IFERROR(SUMIFS($E:$E,$G:$G,Tabelid!$L$1,$C:$C,Tabelid!$J$4,$H:$H,R$2,$A:$A,$A96)/SUMIFS($E:$E,$G:$G,Tabelid!$L$1,$C:$C,Tabelid!$J$4,$A:$A,$A96),0),IF($G96=Tabelid!$L$5,IFERROR(SUMIFS($E:$E,$G:$G,Tabelid!$L$1,$C:$C,Tabelid!$J$4,$H:$H,R$2)/SUMIFS($E:$E,$G:$G,Tabelid!$L$1,$C:$C,Tabelid!$J$4),0),""))),"")</f>
        <v>0</v>
      </c>
      <c r="S96" s="29">
        <f>IFERROR(IF($G96=Tabelid!$L$6,Eksplikatsioon!X98/SUM(Eksplikatsioon!$O98:'Eksplikatsioon'!$AG98),IF($G96=Tabelid!$L$4,IFERROR(SUMIFS($E:$E,$G:$G,Tabelid!$L$1,$C:$C,Tabelid!$J$4,$H:$H,S$2,$A:$A,$A96)/SUMIFS($E:$E,$G:$G,Tabelid!$L$1,$C:$C,Tabelid!$J$4,$A:$A,$A96),0),IF($G96=Tabelid!$L$5,IFERROR(SUMIFS($E:$E,$G:$G,Tabelid!$L$1,$C:$C,Tabelid!$J$4,$H:$H,S$2)/SUMIFS($E:$E,$G:$G,Tabelid!$L$1,$C:$C,Tabelid!$J$4),0),""))),"")</f>
        <v>0</v>
      </c>
      <c r="T96" s="29">
        <f>IFERROR(IF($G96=Tabelid!$L$6,Eksplikatsioon!Y98/SUM(Eksplikatsioon!$O98:'Eksplikatsioon'!$AG98),IF($G96=Tabelid!$L$4,IFERROR(SUMIFS($E:$E,$G:$G,Tabelid!$L$1,$C:$C,Tabelid!$J$4,$H:$H,T$2,$A:$A,$A96)/SUMIFS($E:$E,$G:$G,Tabelid!$L$1,$C:$C,Tabelid!$J$4,$A:$A,$A96),0),IF($G96=Tabelid!$L$5,IFERROR(SUMIFS($E:$E,$G:$G,Tabelid!$L$1,$C:$C,Tabelid!$J$4,$H:$H,T$2)/SUMIFS($E:$E,$G:$G,Tabelid!$L$1,$C:$C,Tabelid!$J$4),0),""))),"")</f>
        <v>0</v>
      </c>
      <c r="U96" s="29">
        <f>IFERROR(IF($G96=Tabelid!$L$6,Eksplikatsioon!Z98/SUM(Eksplikatsioon!$O98:'Eksplikatsioon'!$AG98),IF($G96=Tabelid!$L$4,IFERROR(SUMIFS($E:$E,$G:$G,Tabelid!$L$1,$C:$C,Tabelid!$J$4,$H:$H,U$2,$A:$A,$A96)/SUMIFS($E:$E,$G:$G,Tabelid!$L$1,$C:$C,Tabelid!$J$4,$A:$A,$A96),0),IF($G96=Tabelid!$L$5,IFERROR(SUMIFS($E:$E,$G:$G,Tabelid!$L$1,$C:$C,Tabelid!$J$4,$H:$H,U$2)/SUMIFS($E:$E,$G:$G,Tabelid!$L$1,$C:$C,Tabelid!$J$4),0),""))),"")</f>
        <v>0</v>
      </c>
      <c r="V96" s="29">
        <f>IFERROR(IF($G96=Tabelid!$L$6,Eksplikatsioon!AA98/SUM(Eksplikatsioon!$O98:'Eksplikatsioon'!$AG98),IF($G96=Tabelid!$L$4,IFERROR(SUMIFS($E:$E,$G:$G,Tabelid!$L$1,$C:$C,Tabelid!$J$4,$H:$H,V$2,$A:$A,$A96)/SUMIFS($E:$E,$G:$G,Tabelid!$L$1,$C:$C,Tabelid!$J$4,$A:$A,$A96),0),IF($G96=Tabelid!$L$5,IFERROR(SUMIFS($E:$E,$G:$G,Tabelid!$L$1,$C:$C,Tabelid!$J$4,$H:$H,V$2)/SUMIFS($E:$E,$G:$G,Tabelid!$L$1,$C:$C,Tabelid!$J$4),0),""))),"")</f>
        <v>0</v>
      </c>
      <c r="W96" s="29">
        <f>IFERROR(IF($G96=Tabelid!$L$6,Eksplikatsioon!AB98/SUM(Eksplikatsioon!$O98:'Eksplikatsioon'!$AG98),IF($G96=Tabelid!$L$4,IFERROR(SUMIFS($E:$E,$G:$G,Tabelid!$L$1,$C:$C,Tabelid!$J$4,$H:$H,W$2,$A:$A,$A96)/SUMIFS($E:$E,$G:$G,Tabelid!$L$1,$C:$C,Tabelid!$J$4,$A:$A,$A96),0),IF($G96=Tabelid!$L$5,IFERROR(SUMIFS($E:$E,$G:$G,Tabelid!$L$1,$C:$C,Tabelid!$J$4,$H:$H,W$2)/SUMIFS($E:$E,$G:$G,Tabelid!$L$1,$C:$C,Tabelid!$J$4),0),""))),"")</f>
        <v>0</v>
      </c>
      <c r="X96" s="29">
        <f>IFERROR(IF($G96=Tabelid!$L$6,Eksplikatsioon!AC98/SUM(Eksplikatsioon!$O98:'Eksplikatsioon'!$AG98),IF($G96=Tabelid!$L$4,IFERROR(SUMIFS($E:$E,$G:$G,Tabelid!$L$1,$C:$C,Tabelid!$J$4,$H:$H,X$2,$A:$A,$A96)/SUMIFS($E:$E,$G:$G,Tabelid!$L$1,$C:$C,Tabelid!$J$4,$A:$A,$A96),0),IF($G96=Tabelid!$L$5,IFERROR(SUMIFS($E:$E,$G:$G,Tabelid!$L$1,$C:$C,Tabelid!$J$4,$H:$H,X$2)/SUMIFS($E:$E,$G:$G,Tabelid!$L$1,$C:$C,Tabelid!$J$4),0),""))),"")</f>
        <v>0</v>
      </c>
      <c r="Y96" s="29">
        <f>IFERROR(IF($G96=Tabelid!$L$6,Eksplikatsioon!AD98/SUM(Eksplikatsioon!$O98:'Eksplikatsioon'!$AG98),IF($G96=Tabelid!$L$4,IFERROR(SUMIFS($E:$E,$G:$G,Tabelid!$L$1,$C:$C,Tabelid!$J$4,$H:$H,Y$2,$A:$A,$A96)/SUMIFS($E:$E,$G:$G,Tabelid!$L$1,$C:$C,Tabelid!$J$4,$A:$A,$A96),0),IF($G96=Tabelid!$L$5,IFERROR(SUMIFS($E:$E,$G:$G,Tabelid!$L$1,$C:$C,Tabelid!$J$4,$H:$H,Y$2)/SUMIFS($E:$E,$G:$G,Tabelid!$L$1,$C:$C,Tabelid!$J$4),0),""))),"")</f>
        <v>0</v>
      </c>
      <c r="Z96" s="29">
        <f>IFERROR(IF($G96=Tabelid!$L$6,Eksplikatsioon!AE98/SUM(Eksplikatsioon!$O98:'Eksplikatsioon'!$AG98),IF($G96=Tabelid!$L$4,IFERROR(SUMIFS($E:$E,$G:$G,Tabelid!$L$1,$C:$C,Tabelid!$J$4,$H:$H,Z$2,$A:$A,$A96)/SUMIFS($E:$E,$G:$G,Tabelid!$L$1,$C:$C,Tabelid!$J$4,$A:$A,$A96),0),IF($G96=Tabelid!$L$5,IFERROR(SUMIFS($E:$E,$G:$G,Tabelid!$L$1,$C:$C,Tabelid!$J$4,$H:$H,Z$2)/SUMIFS($E:$E,$G:$G,Tabelid!$L$1,$C:$C,Tabelid!$J$4),0),""))),"")</f>
        <v>0</v>
      </c>
      <c r="AA96" s="29">
        <f>IFERROR(IF($G96=Tabelid!$L$6,Eksplikatsioon!AF98/SUM(Eksplikatsioon!$O98:'Eksplikatsioon'!$AG98),IF($G96=Tabelid!$L$4,IFERROR(SUMIFS($E:$E,$G:$G,Tabelid!$L$1,$C:$C,Tabelid!$J$4,$H:$H,AA$2,$A:$A,$A96)/SUMIFS($E:$E,$G:$G,Tabelid!$L$1,$C:$C,Tabelid!$J$4,$A:$A,$A96),0),IF($G96=Tabelid!$L$5,IFERROR(SUMIFS($E:$E,$G:$G,Tabelid!$L$1,$C:$C,Tabelid!$J$4,$H:$H,AA$2)/SUMIFS($E:$E,$G:$G,Tabelid!$L$1,$C:$C,Tabelid!$J$4),0),""))),"")</f>
        <v>0</v>
      </c>
      <c r="AB96" s="29">
        <f>IFERROR(IF($G96=Tabelid!$L$6,Eksplikatsioon!AG98/SUM(Eksplikatsioon!$O98:'Eksplikatsioon'!$AG98),IF($G96=Tabelid!$L$4,IFERROR(SUMIFS($E:$E,$G:$G,Tabelid!$L$1,$C:$C,Tabelid!$J$4,$H:$H,AB$2,$A:$A,$A96)/SUMIFS($E:$E,$G:$G,Tabelid!$L$1,$C:$C,Tabelid!$J$4,$A:$A,$A96),0),IF($G96=Tabelid!$L$5,IFERROR(SUMIFS($E:$E,$G:$G,Tabelid!$L$1,$C:$C,Tabelid!$J$4,$H:$H,AB$2)/SUMIFS($E:$E,$G:$G,Tabelid!$L$1,$C:$C,Tabelid!$J$4),0),""))),"")</f>
        <v>0</v>
      </c>
      <c r="AC96" s="29">
        <f>IFERROR(IF($G96=Tabelid!$L$6,$E96*J96,IFERROR($E96*J96/SUM($J96:$AB96)*(Eksplikatsioon!O98)/SUMPRODUCT($J96:$AB96,Eksplikatsioon!$O98:$AG98),"")),"")</f>
        <v>1.9530000000000001</v>
      </c>
      <c r="AD96" s="29">
        <f>IFERROR(IF($G96=Tabelid!$L$6,$E96*K96,IFERROR($E96*K96/SUM($J96:$AB96)*(Eksplikatsioon!P98)/SUMPRODUCT($J96:$AB96,Eksplikatsioon!$O98:$AG98),"")),"")</f>
        <v>0</v>
      </c>
      <c r="AE96" s="29">
        <f>IFERROR(IF($G96=Tabelid!$L$6,$E96*L96,IFERROR($E96*L96/SUM($J96:$AB96)*(Eksplikatsioon!Q98)/SUMPRODUCT($J96:$AB96,Eksplikatsioon!$O98:$AG98),"")),"")</f>
        <v>0</v>
      </c>
      <c r="AF96" s="29">
        <f>IFERROR(IF($G96=Tabelid!$L$6,$E96*M96,IFERROR($E96*M96/SUM($J96:$AB96)*(Eksplikatsioon!R98)/SUMPRODUCT($J96:$AB96,Eksplikatsioon!$O98:$AG98),"")),"")</f>
        <v>0</v>
      </c>
      <c r="AG96" s="29">
        <f>IFERROR(IF($G96=Tabelid!$L$6,$E96*N96,IFERROR($E96*N96/SUM($J96:$AB96)*(Eksplikatsioon!S98)/SUMPRODUCT($J96:$AB96,Eksplikatsioon!$O98:$AG98),"")),"")</f>
        <v>1.147</v>
      </c>
      <c r="AH96" s="29">
        <f>IFERROR(IF($G96=Tabelid!$L$6,$E96*O96,IFERROR($E96*O96/SUM($J96:$AB96)*(Eksplikatsioon!T98)/SUMPRODUCT($J96:$AB96,Eksplikatsioon!$O98:$AG98),"")),"")</f>
        <v>0</v>
      </c>
      <c r="AI96" s="29">
        <f>IFERROR(IF($G96=Tabelid!$L$6,$E96*P96,IFERROR($E96*P96/SUM($J96:$AB96)*(Eksplikatsioon!U98)/SUMPRODUCT($J96:$AB96,Eksplikatsioon!$O98:$AG98),"")),"")</f>
        <v>0</v>
      </c>
      <c r="AJ96" s="29">
        <f>IFERROR(IF($G96=Tabelid!$L$6,$E96*Q96,IFERROR($E96*Q96/SUM($J96:$AB96)*(Eksplikatsioon!V98)/SUMPRODUCT($J96:$AB96,Eksplikatsioon!$O98:$AG98),"")),"")</f>
        <v>0</v>
      </c>
      <c r="AK96" s="29">
        <f>IFERROR(IF($G96=Tabelid!$L$6,$E96*R96,IFERROR($E96*R96/SUM($J96:$AB96)*(Eksplikatsioon!W98)/SUMPRODUCT($J96:$AB96,Eksplikatsioon!$O98:$AG98),"")),"")</f>
        <v>0</v>
      </c>
      <c r="AL96" s="29">
        <f>IFERROR(IF($G96=Tabelid!$L$6,$E96*S96,IFERROR($E96*S96/SUM($J96:$AB96)*(Eksplikatsioon!X98)/SUMPRODUCT($J96:$AB96,Eksplikatsioon!$O98:$AG98),"")),"")</f>
        <v>0</v>
      </c>
      <c r="AM96" s="29">
        <f>IFERROR(IF($G96=Tabelid!$L$6,$E96*T96,IFERROR($E96*T96/SUM($J96:$AB96)*(Eksplikatsioon!Y98)/SUMPRODUCT($J96:$AB96,Eksplikatsioon!$O98:$AG98),"")),"")</f>
        <v>0</v>
      </c>
      <c r="AN96" s="29">
        <f>IFERROR(IF($G96=Tabelid!$L$6,$E96*U96,IFERROR($E96*U96/SUM($J96:$AB96)*(Eksplikatsioon!Z98)/SUMPRODUCT($J96:$AB96,Eksplikatsioon!$O98:$AG98),"")),"")</f>
        <v>0</v>
      </c>
      <c r="AO96" s="29">
        <f>IFERROR(IF($G96=Tabelid!$L$6,$E96*V96,IFERROR($E96*V96/SUM($J96:$AB96)*(Eksplikatsioon!AA98)/SUMPRODUCT($J96:$AB96,Eksplikatsioon!$O98:$AG98),"")),"")</f>
        <v>0</v>
      </c>
      <c r="AP96" s="29">
        <f>IFERROR(IF($G96=Tabelid!$L$6,$E96*W96,IFERROR($E96*W96/SUM($J96:$AB96)*(Eksplikatsioon!AB98)/SUMPRODUCT($J96:$AB96,Eksplikatsioon!$O98:$AG98),"")),"")</f>
        <v>0</v>
      </c>
      <c r="AQ96" s="29">
        <f>IFERROR(IF($G96=Tabelid!$L$6,$E96*X96,IFERROR($E96*X96/SUM($J96:$AB96)*(Eksplikatsioon!AC98)/SUMPRODUCT($J96:$AB96,Eksplikatsioon!$O98:$AG98),"")),"")</f>
        <v>0</v>
      </c>
      <c r="AR96" s="29">
        <f>IFERROR(IF($G96=Tabelid!$L$6,$E96*Y96,IFERROR($E96*Y96/SUM($J96:$AB96)*(Eksplikatsioon!AD98)/SUMPRODUCT($J96:$AB96,Eksplikatsioon!$O98:$AG98),"")),"")</f>
        <v>0</v>
      </c>
      <c r="AS96" s="29">
        <f>IFERROR(IF($G96=Tabelid!$L$6,$E96*Z96,IFERROR($E96*Z96/SUM($J96:$AB96)*(Eksplikatsioon!AE98)/SUMPRODUCT($J96:$AB96,Eksplikatsioon!$O98:$AG98),"")),"")</f>
        <v>0</v>
      </c>
      <c r="AT96" s="29">
        <f>IFERROR(IF($G96=Tabelid!$L$6,$E96*AA96,IFERROR($E96*AA96/SUM($J96:$AB96)*(Eksplikatsioon!AF98)/SUMPRODUCT($J96:$AB96,Eksplikatsioon!$O98:$AG98),"")),"")</f>
        <v>0</v>
      </c>
      <c r="AU96" s="29">
        <f>IFERROR(IF($G96=Tabelid!$L$6,$E96*AB96,IFERROR($E96*AB96/SUM($J96:$AB96)*(Eksplikatsioon!AG98)/SUMPRODUCT($J96:$AB96,Eksplikatsioon!$O98:$AG98),"")),"")</f>
        <v>0</v>
      </c>
    </row>
    <row r="97" spans="1:47" x14ac:dyDescent="0.25">
      <c r="A97" s="23" t="str">
        <f>IF(Eksplikatsioon!A99=0,"",Eksplikatsioon!A99)</f>
        <v>04</v>
      </c>
      <c r="B97" s="56">
        <f>IF(Eksplikatsioon!B99=0,"",Eksplikatsioon!B99)</f>
        <v>415</v>
      </c>
      <c r="C97" s="23" t="str">
        <f>IF(Eksplikatsioon!C99=0,"",Eksplikatsioon!C99)</f>
        <v>ÜÜRITAV PIND</v>
      </c>
      <c r="D97" s="23" t="str">
        <f>IF(Eksplikatsioon!D99=0,"",Eksplikatsioon!D99)</f>
        <v>Nõupidamise ruum</v>
      </c>
      <c r="E97" s="54">
        <f>IF(Eksplikatsioon!F99=0,"",Eksplikatsioon!F99)</f>
        <v>9.3000000000000007</v>
      </c>
      <c r="F97" s="23" t="str">
        <f>IF(Eksplikatsioon!H99=0,"",Eksplikatsioon!H99)</f>
        <v>SKA 63% ruumist ja TEHIK 37% ruumist</v>
      </c>
      <c r="G97" s="23" t="str">
        <f>IF(Eksplikatsioon!J99=0,"",Eksplikatsioon!J99)</f>
        <v>Ühiskasutuses muu pind (muu)</v>
      </c>
      <c r="H97" s="23" t="str">
        <f>IF(Eksplikatsioon!K99=0,"",Eksplikatsioon!K99)</f>
        <v/>
      </c>
      <c r="I97" s="23" t="str">
        <f>IF(Eksplikatsioon!L99=0,"",Eksplikatsioon!L99)</f>
        <v/>
      </c>
      <c r="J97" s="29">
        <f>IFERROR(IF($G97=Tabelid!$L$6,Eksplikatsioon!O99/SUM(Eksplikatsioon!$O99:'Eksplikatsioon'!$AG99),IF($G97=Tabelid!$L$4,IFERROR(SUMIFS($E:$E,$G:$G,Tabelid!$L$1,$C:$C,Tabelid!$J$4,$H:$H,J$2,$A:$A,$A97)/SUMIFS($E:$E,$G:$G,Tabelid!$L$1,$C:$C,Tabelid!$J$4,$A:$A,$A97),0),IF($G97=Tabelid!$L$5,IFERROR(SUMIFS($E:$E,$G:$G,Tabelid!$L$1,$C:$C,Tabelid!$J$4,$H:$H,J$2)/SUMIFS($E:$E,$G:$G,Tabelid!$L$1,$C:$C,Tabelid!$J$4),0),""))),"")</f>
        <v>0.63</v>
      </c>
      <c r="K97" s="29">
        <f>IFERROR(IF($G97=Tabelid!$L$6,Eksplikatsioon!P99/SUM(Eksplikatsioon!$O99:'Eksplikatsioon'!$AG99),IF($G97=Tabelid!$L$4,IFERROR(SUMIFS($E:$E,$G:$G,Tabelid!$L$1,$C:$C,Tabelid!$J$4,$H:$H,K$2,$A:$A,$A97)/SUMIFS($E:$E,$G:$G,Tabelid!$L$1,$C:$C,Tabelid!$J$4,$A:$A,$A97),0),IF($G97=Tabelid!$L$5,IFERROR(SUMIFS($E:$E,$G:$G,Tabelid!$L$1,$C:$C,Tabelid!$J$4,$H:$H,K$2)/SUMIFS($E:$E,$G:$G,Tabelid!$L$1,$C:$C,Tabelid!$J$4),0),""))),"")</f>
        <v>0</v>
      </c>
      <c r="L97" s="29">
        <f>IFERROR(IF($G97=Tabelid!$L$6,Eksplikatsioon!Q99/SUM(Eksplikatsioon!$O99:'Eksplikatsioon'!$AG99),IF($G97=Tabelid!$L$4,IFERROR(SUMIFS($E:$E,$G:$G,Tabelid!$L$1,$C:$C,Tabelid!$J$4,$H:$H,L$2,$A:$A,$A97)/SUMIFS($E:$E,$G:$G,Tabelid!$L$1,$C:$C,Tabelid!$J$4,$A:$A,$A97),0),IF($G97=Tabelid!$L$5,IFERROR(SUMIFS($E:$E,$G:$G,Tabelid!$L$1,$C:$C,Tabelid!$J$4,$H:$H,L$2)/SUMIFS($E:$E,$G:$G,Tabelid!$L$1,$C:$C,Tabelid!$J$4),0),""))),"")</f>
        <v>0</v>
      </c>
      <c r="M97" s="29">
        <f>IFERROR(IF($G97=Tabelid!$L$6,Eksplikatsioon!R99/SUM(Eksplikatsioon!$O99:'Eksplikatsioon'!$AG99),IF($G97=Tabelid!$L$4,IFERROR(SUMIFS($E:$E,$G:$G,Tabelid!$L$1,$C:$C,Tabelid!$J$4,$H:$H,M$2,$A:$A,$A97)/SUMIFS($E:$E,$G:$G,Tabelid!$L$1,$C:$C,Tabelid!$J$4,$A:$A,$A97),0),IF($G97=Tabelid!$L$5,IFERROR(SUMIFS($E:$E,$G:$G,Tabelid!$L$1,$C:$C,Tabelid!$J$4,$H:$H,M$2)/SUMIFS($E:$E,$G:$G,Tabelid!$L$1,$C:$C,Tabelid!$J$4),0),""))),"")</f>
        <v>0</v>
      </c>
      <c r="N97" s="29">
        <f>IFERROR(IF($G97=Tabelid!$L$6,Eksplikatsioon!S99/SUM(Eksplikatsioon!$O99:'Eksplikatsioon'!$AG99),IF($G97=Tabelid!$L$4,IFERROR(SUMIFS($E:$E,$G:$G,Tabelid!$L$1,$C:$C,Tabelid!$J$4,$H:$H,N$2,$A:$A,$A97)/SUMIFS($E:$E,$G:$G,Tabelid!$L$1,$C:$C,Tabelid!$J$4,$A:$A,$A97),0),IF($G97=Tabelid!$L$5,IFERROR(SUMIFS($E:$E,$G:$G,Tabelid!$L$1,$C:$C,Tabelid!$J$4,$H:$H,N$2)/SUMIFS($E:$E,$G:$G,Tabelid!$L$1,$C:$C,Tabelid!$J$4),0),""))),"")</f>
        <v>0.37</v>
      </c>
      <c r="O97" s="29">
        <f>IFERROR(IF($G97=Tabelid!$L$6,Eksplikatsioon!T99/SUM(Eksplikatsioon!$O99:'Eksplikatsioon'!$AG99),IF($G97=Tabelid!$L$4,IFERROR(SUMIFS($E:$E,$G:$G,Tabelid!$L$1,$C:$C,Tabelid!$J$4,$H:$H,O$2,$A:$A,$A97)/SUMIFS($E:$E,$G:$G,Tabelid!$L$1,$C:$C,Tabelid!$J$4,$A:$A,$A97),0),IF($G97=Tabelid!$L$5,IFERROR(SUMIFS($E:$E,$G:$G,Tabelid!$L$1,$C:$C,Tabelid!$J$4,$H:$H,O$2)/SUMIFS($E:$E,$G:$G,Tabelid!$L$1,$C:$C,Tabelid!$J$4),0),""))),"")</f>
        <v>0</v>
      </c>
      <c r="P97" s="29">
        <f>IFERROR(IF($G97=Tabelid!$L$6,Eksplikatsioon!U99/SUM(Eksplikatsioon!$O99:'Eksplikatsioon'!$AG99),IF($G97=Tabelid!$L$4,IFERROR(SUMIFS($E:$E,$G:$G,Tabelid!$L$1,$C:$C,Tabelid!$J$4,$H:$H,P$2,$A:$A,$A97)/SUMIFS($E:$E,$G:$G,Tabelid!$L$1,$C:$C,Tabelid!$J$4,$A:$A,$A97),0),IF($G97=Tabelid!$L$5,IFERROR(SUMIFS($E:$E,$G:$G,Tabelid!$L$1,$C:$C,Tabelid!$J$4,$H:$H,P$2)/SUMIFS($E:$E,$G:$G,Tabelid!$L$1,$C:$C,Tabelid!$J$4),0),""))),"")</f>
        <v>0</v>
      </c>
      <c r="Q97" s="29">
        <f>IFERROR(IF($G97=Tabelid!$L$6,Eksplikatsioon!V99/SUM(Eksplikatsioon!$O99:'Eksplikatsioon'!$AG99),IF($G97=Tabelid!$L$4,IFERROR(SUMIFS($E:$E,$G:$G,Tabelid!$L$1,$C:$C,Tabelid!$J$4,$H:$H,Q$2,$A:$A,$A97)/SUMIFS($E:$E,$G:$G,Tabelid!$L$1,$C:$C,Tabelid!$J$4,$A:$A,$A97),0),IF($G97=Tabelid!$L$5,IFERROR(SUMIFS($E:$E,$G:$G,Tabelid!$L$1,$C:$C,Tabelid!$J$4,$H:$H,Q$2)/SUMIFS($E:$E,$G:$G,Tabelid!$L$1,$C:$C,Tabelid!$J$4),0),""))),"")</f>
        <v>0</v>
      </c>
      <c r="R97" s="29">
        <f>IFERROR(IF($G97=Tabelid!$L$6,Eksplikatsioon!W99/SUM(Eksplikatsioon!$O99:'Eksplikatsioon'!$AG99),IF($G97=Tabelid!$L$4,IFERROR(SUMIFS($E:$E,$G:$G,Tabelid!$L$1,$C:$C,Tabelid!$J$4,$H:$H,R$2,$A:$A,$A97)/SUMIFS($E:$E,$G:$G,Tabelid!$L$1,$C:$C,Tabelid!$J$4,$A:$A,$A97),0),IF($G97=Tabelid!$L$5,IFERROR(SUMIFS($E:$E,$G:$G,Tabelid!$L$1,$C:$C,Tabelid!$J$4,$H:$H,R$2)/SUMIFS($E:$E,$G:$G,Tabelid!$L$1,$C:$C,Tabelid!$J$4),0),""))),"")</f>
        <v>0</v>
      </c>
      <c r="S97" s="29">
        <f>IFERROR(IF($G97=Tabelid!$L$6,Eksplikatsioon!X99/SUM(Eksplikatsioon!$O99:'Eksplikatsioon'!$AG99),IF($G97=Tabelid!$L$4,IFERROR(SUMIFS($E:$E,$G:$G,Tabelid!$L$1,$C:$C,Tabelid!$J$4,$H:$H,S$2,$A:$A,$A97)/SUMIFS($E:$E,$G:$G,Tabelid!$L$1,$C:$C,Tabelid!$J$4,$A:$A,$A97),0),IF($G97=Tabelid!$L$5,IFERROR(SUMIFS($E:$E,$G:$G,Tabelid!$L$1,$C:$C,Tabelid!$J$4,$H:$H,S$2)/SUMIFS($E:$E,$G:$G,Tabelid!$L$1,$C:$C,Tabelid!$J$4),0),""))),"")</f>
        <v>0</v>
      </c>
      <c r="T97" s="29">
        <f>IFERROR(IF($G97=Tabelid!$L$6,Eksplikatsioon!Y99/SUM(Eksplikatsioon!$O99:'Eksplikatsioon'!$AG99),IF($G97=Tabelid!$L$4,IFERROR(SUMIFS($E:$E,$G:$G,Tabelid!$L$1,$C:$C,Tabelid!$J$4,$H:$H,T$2,$A:$A,$A97)/SUMIFS($E:$E,$G:$G,Tabelid!$L$1,$C:$C,Tabelid!$J$4,$A:$A,$A97),0),IF($G97=Tabelid!$L$5,IFERROR(SUMIFS($E:$E,$G:$G,Tabelid!$L$1,$C:$C,Tabelid!$J$4,$H:$H,T$2)/SUMIFS($E:$E,$G:$G,Tabelid!$L$1,$C:$C,Tabelid!$J$4),0),""))),"")</f>
        <v>0</v>
      </c>
      <c r="U97" s="29">
        <f>IFERROR(IF($G97=Tabelid!$L$6,Eksplikatsioon!Z99/SUM(Eksplikatsioon!$O99:'Eksplikatsioon'!$AG99),IF($G97=Tabelid!$L$4,IFERROR(SUMIFS($E:$E,$G:$G,Tabelid!$L$1,$C:$C,Tabelid!$J$4,$H:$H,U$2,$A:$A,$A97)/SUMIFS($E:$E,$G:$G,Tabelid!$L$1,$C:$C,Tabelid!$J$4,$A:$A,$A97),0),IF($G97=Tabelid!$L$5,IFERROR(SUMIFS($E:$E,$G:$G,Tabelid!$L$1,$C:$C,Tabelid!$J$4,$H:$H,U$2)/SUMIFS($E:$E,$G:$G,Tabelid!$L$1,$C:$C,Tabelid!$J$4),0),""))),"")</f>
        <v>0</v>
      </c>
      <c r="V97" s="29">
        <f>IFERROR(IF($G97=Tabelid!$L$6,Eksplikatsioon!AA99/SUM(Eksplikatsioon!$O99:'Eksplikatsioon'!$AG99),IF($G97=Tabelid!$L$4,IFERROR(SUMIFS($E:$E,$G:$G,Tabelid!$L$1,$C:$C,Tabelid!$J$4,$H:$H,V$2,$A:$A,$A97)/SUMIFS($E:$E,$G:$G,Tabelid!$L$1,$C:$C,Tabelid!$J$4,$A:$A,$A97),0),IF($G97=Tabelid!$L$5,IFERROR(SUMIFS($E:$E,$G:$G,Tabelid!$L$1,$C:$C,Tabelid!$J$4,$H:$H,V$2)/SUMIFS($E:$E,$G:$G,Tabelid!$L$1,$C:$C,Tabelid!$J$4),0),""))),"")</f>
        <v>0</v>
      </c>
      <c r="W97" s="29">
        <f>IFERROR(IF($G97=Tabelid!$L$6,Eksplikatsioon!AB99/SUM(Eksplikatsioon!$O99:'Eksplikatsioon'!$AG99),IF($G97=Tabelid!$L$4,IFERROR(SUMIFS($E:$E,$G:$G,Tabelid!$L$1,$C:$C,Tabelid!$J$4,$H:$H,W$2,$A:$A,$A97)/SUMIFS($E:$E,$G:$G,Tabelid!$L$1,$C:$C,Tabelid!$J$4,$A:$A,$A97),0),IF($G97=Tabelid!$L$5,IFERROR(SUMIFS($E:$E,$G:$G,Tabelid!$L$1,$C:$C,Tabelid!$J$4,$H:$H,W$2)/SUMIFS($E:$E,$G:$G,Tabelid!$L$1,$C:$C,Tabelid!$J$4),0),""))),"")</f>
        <v>0</v>
      </c>
      <c r="X97" s="29">
        <f>IFERROR(IF($G97=Tabelid!$L$6,Eksplikatsioon!AC99/SUM(Eksplikatsioon!$O99:'Eksplikatsioon'!$AG99),IF($G97=Tabelid!$L$4,IFERROR(SUMIFS($E:$E,$G:$G,Tabelid!$L$1,$C:$C,Tabelid!$J$4,$H:$H,X$2,$A:$A,$A97)/SUMIFS($E:$E,$G:$G,Tabelid!$L$1,$C:$C,Tabelid!$J$4,$A:$A,$A97),0),IF($G97=Tabelid!$L$5,IFERROR(SUMIFS($E:$E,$G:$G,Tabelid!$L$1,$C:$C,Tabelid!$J$4,$H:$H,X$2)/SUMIFS($E:$E,$G:$G,Tabelid!$L$1,$C:$C,Tabelid!$J$4),0),""))),"")</f>
        <v>0</v>
      </c>
      <c r="Y97" s="29">
        <f>IFERROR(IF($G97=Tabelid!$L$6,Eksplikatsioon!AD99/SUM(Eksplikatsioon!$O99:'Eksplikatsioon'!$AG99),IF($G97=Tabelid!$L$4,IFERROR(SUMIFS($E:$E,$G:$G,Tabelid!$L$1,$C:$C,Tabelid!$J$4,$H:$H,Y$2,$A:$A,$A97)/SUMIFS($E:$E,$G:$G,Tabelid!$L$1,$C:$C,Tabelid!$J$4,$A:$A,$A97),0),IF($G97=Tabelid!$L$5,IFERROR(SUMIFS($E:$E,$G:$G,Tabelid!$L$1,$C:$C,Tabelid!$J$4,$H:$H,Y$2)/SUMIFS($E:$E,$G:$G,Tabelid!$L$1,$C:$C,Tabelid!$J$4),0),""))),"")</f>
        <v>0</v>
      </c>
      <c r="Z97" s="29">
        <f>IFERROR(IF($G97=Tabelid!$L$6,Eksplikatsioon!AE99/SUM(Eksplikatsioon!$O99:'Eksplikatsioon'!$AG99),IF($G97=Tabelid!$L$4,IFERROR(SUMIFS($E:$E,$G:$G,Tabelid!$L$1,$C:$C,Tabelid!$J$4,$H:$H,Z$2,$A:$A,$A97)/SUMIFS($E:$E,$G:$G,Tabelid!$L$1,$C:$C,Tabelid!$J$4,$A:$A,$A97),0),IF($G97=Tabelid!$L$5,IFERROR(SUMIFS($E:$E,$G:$G,Tabelid!$L$1,$C:$C,Tabelid!$J$4,$H:$H,Z$2)/SUMIFS($E:$E,$G:$G,Tabelid!$L$1,$C:$C,Tabelid!$J$4),0),""))),"")</f>
        <v>0</v>
      </c>
      <c r="AA97" s="29">
        <f>IFERROR(IF($G97=Tabelid!$L$6,Eksplikatsioon!AF99/SUM(Eksplikatsioon!$O99:'Eksplikatsioon'!$AG99),IF($G97=Tabelid!$L$4,IFERROR(SUMIFS($E:$E,$G:$G,Tabelid!$L$1,$C:$C,Tabelid!$J$4,$H:$H,AA$2,$A:$A,$A97)/SUMIFS($E:$E,$G:$G,Tabelid!$L$1,$C:$C,Tabelid!$J$4,$A:$A,$A97),0),IF($G97=Tabelid!$L$5,IFERROR(SUMIFS($E:$E,$G:$G,Tabelid!$L$1,$C:$C,Tabelid!$J$4,$H:$H,AA$2)/SUMIFS($E:$E,$G:$G,Tabelid!$L$1,$C:$C,Tabelid!$J$4),0),""))),"")</f>
        <v>0</v>
      </c>
      <c r="AB97" s="29">
        <f>IFERROR(IF($G97=Tabelid!$L$6,Eksplikatsioon!AG99/SUM(Eksplikatsioon!$O99:'Eksplikatsioon'!$AG99),IF($G97=Tabelid!$L$4,IFERROR(SUMIFS($E:$E,$G:$G,Tabelid!$L$1,$C:$C,Tabelid!$J$4,$H:$H,AB$2,$A:$A,$A97)/SUMIFS($E:$E,$G:$G,Tabelid!$L$1,$C:$C,Tabelid!$J$4,$A:$A,$A97),0),IF($G97=Tabelid!$L$5,IFERROR(SUMIFS($E:$E,$G:$G,Tabelid!$L$1,$C:$C,Tabelid!$J$4,$H:$H,AB$2)/SUMIFS($E:$E,$G:$G,Tabelid!$L$1,$C:$C,Tabelid!$J$4),0),""))),"")</f>
        <v>0</v>
      </c>
      <c r="AC97" s="29">
        <f>IFERROR(IF($G97=Tabelid!$L$6,$E97*J97,IFERROR($E97*J97/SUM($J97:$AB97)*(Eksplikatsioon!O99)/SUMPRODUCT($J97:$AB97,Eksplikatsioon!$O99:$AG99),"")),"")</f>
        <v>5.8590000000000009</v>
      </c>
      <c r="AD97" s="29">
        <f>IFERROR(IF($G97=Tabelid!$L$6,$E97*K97,IFERROR($E97*K97/SUM($J97:$AB97)*(Eksplikatsioon!P99)/SUMPRODUCT($J97:$AB97,Eksplikatsioon!$O99:$AG99),"")),"")</f>
        <v>0</v>
      </c>
      <c r="AE97" s="29">
        <f>IFERROR(IF($G97=Tabelid!$L$6,$E97*L97,IFERROR($E97*L97/SUM($J97:$AB97)*(Eksplikatsioon!Q99)/SUMPRODUCT($J97:$AB97,Eksplikatsioon!$O99:$AG99),"")),"")</f>
        <v>0</v>
      </c>
      <c r="AF97" s="29">
        <f>IFERROR(IF($G97=Tabelid!$L$6,$E97*M97,IFERROR($E97*M97/SUM($J97:$AB97)*(Eksplikatsioon!R99)/SUMPRODUCT($J97:$AB97,Eksplikatsioon!$O99:$AG99),"")),"")</f>
        <v>0</v>
      </c>
      <c r="AG97" s="29">
        <f>IFERROR(IF($G97=Tabelid!$L$6,$E97*N97,IFERROR($E97*N97/SUM($J97:$AB97)*(Eksplikatsioon!S99)/SUMPRODUCT($J97:$AB97,Eksplikatsioon!$O99:$AG99),"")),"")</f>
        <v>3.4410000000000003</v>
      </c>
      <c r="AH97" s="29">
        <f>IFERROR(IF($G97=Tabelid!$L$6,$E97*O97,IFERROR($E97*O97/SUM($J97:$AB97)*(Eksplikatsioon!T99)/SUMPRODUCT($J97:$AB97,Eksplikatsioon!$O99:$AG99),"")),"")</f>
        <v>0</v>
      </c>
      <c r="AI97" s="29">
        <f>IFERROR(IF($G97=Tabelid!$L$6,$E97*P97,IFERROR($E97*P97/SUM($J97:$AB97)*(Eksplikatsioon!U99)/SUMPRODUCT($J97:$AB97,Eksplikatsioon!$O99:$AG99),"")),"")</f>
        <v>0</v>
      </c>
      <c r="AJ97" s="29">
        <f>IFERROR(IF($G97=Tabelid!$L$6,$E97*Q97,IFERROR($E97*Q97/SUM($J97:$AB97)*(Eksplikatsioon!V99)/SUMPRODUCT($J97:$AB97,Eksplikatsioon!$O99:$AG99),"")),"")</f>
        <v>0</v>
      </c>
      <c r="AK97" s="29">
        <f>IFERROR(IF($G97=Tabelid!$L$6,$E97*R97,IFERROR($E97*R97/SUM($J97:$AB97)*(Eksplikatsioon!W99)/SUMPRODUCT($J97:$AB97,Eksplikatsioon!$O99:$AG99),"")),"")</f>
        <v>0</v>
      </c>
      <c r="AL97" s="29">
        <f>IFERROR(IF($G97=Tabelid!$L$6,$E97*S97,IFERROR($E97*S97/SUM($J97:$AB97)*(Eksplikatsioon!X99)/SUMPRODUCT($J97:$AB97,Eksplikatsioon!$O99:$AG99),"")),"")</f>
        <v>0</v>
      </c>
      <c r="AM97" s="29">
        <f>IFERROR(IF($G97=Tabelid!$L$6,$E97*T97,IFERROR($E97*T97/SUM($J97:$AB97)*(Eksplikatsioon!Y99)/SUMPRODUCT($J97:$AB97,Eksplikatsioon!$O99:$AG99),"")),"")</f>
        <v>0</v>
      </c>
      <c r="AN97" s="29">
        <f>IFERROR(IF($G97=Tabelid!$L$6,$E97*U97,IFERROR($E97*U97/SUM($J97:$AB97)*(Eksplikatsioon!Z99)/SUMPRODUCT($J97:$AB97,Eksplikatsioon!$O99:$AG99),"")),"")</f>
        <v>0</v>
      </c>
      <c r="AO97" s="29">
        <f>IFERROR(IF($G97=Tabelid!$L$6,$E97*V97,IFERROR($E97*V97/SUM($J97:$AB97)*(Eksplikatsioon!AA99)/SUMPRODUCT($J97:$AB97,Eksplikatsioon!$O99:$AG99),"")),"")</f>
        <v>0</v>
      </c>
      <c r="AP97" s="29">
        <f>IFERROR(IF($G97=Tabelid!$L$6,$E97*W97,IFERROR($E97*W97/SUM($J97:$AB97)*(Eksplikatsioon!AB99)/SUMPRODUCT($J97:$AB97,Eksplikatsioon!$O99:$AG99),"")),"")</f>
        <v>0</v>
      </c>
      <c r="AQ97" s="29">
        <f>IFERROR(IF($G97=Tabelid!$L$6,$E97*X97,IFERROR($E97*X97/SUM($J97:$AB97)*(Eksplikatsioon!AC99)/SUMPRODUCT($J97:$AB97,Eksplikatsioon!$O99:$AG99),"")),"")</f>
        <v>0</v>
      </c>
      <c r="AR97" s="29">
        <f>IFERROR(IF($G97=Tabelid!$L$6,$E97*Y97,IFERROR($E97*Y97/SUM($J97:$AB97)*(Eksplikatsioon!AD99)/SUMPRODUCT($J97:$AB97,Eksplikatsioon!$O99:$AG99),"")),"")</f>
        <v>0</v>
      </c>
      <c r="AS97" s="29">
        <f>IFERROR(IF($G97=Tabelid!$L$6,$E97*Z97,IFERROR($E97*Z97/SUM($J97:$AB97)*(Eksplikatsioon!AE99)/SUMPRODUCT($J97:$AB97,Eksplikatsioon!$O99:$AG99),"")),"")</f>
        <v>0</v>
      </c>
      <c r="AT97" s="29">
        <f>IFERROR(IF($G97=Tabelid!$L$6,$E97*AA97,IFERROR($E97*AA97/SUM($J97:$AB97)*(Eksplikatsioon!AF99)/SUMPRODUCT($J97:$AB97,Eksplikatsioon!$O99:$AG99),"")),"")</f>
        <v>0</v>
      </c>
      <c r="AU97" s="29">
        <f>IFERROR(IF($G97=Tabelid!$L$6,$E97*AB97,IFERROR($E97*AB97/SUM($J97:$AB97)*(Eksplikatsioon!AG99)/SUMPRODUCT($J97:$AB97,Eksplikatsioon!$O99:$AG99),"")),"")</f>
        <v>0</v>
      </c>
    </row>
    <row r="98" spans="1:47" x14ac:dyDescent="0.25">
      <c r="A98" s="23" t="str">
        <f>IF(Eksplikatsioon!A100=0,"",Eksplikatsioon!A100)</f>
        <v>04</v>
      </c>
      <c r="B98" s="56">
        <f>IF(Eksplikatsioon!B100=0,"",Eksplikatsioon!B100)</f>
        <v>416</v>
      </c>
      <c r="C98" s="23" t="str">
        <f>IF(Eksplikatsioon!C100=0,"",Eksplikatsioon!C100)</f>
        <v>VERTIKAALSETE ÜHENDUSTEEDE PIND</v>
      </c>
      <c r="D98" s="23" t="str">
        <f>IF(Eksplikatsioon!D100=0,"",Eksplikatsioon!D100)</f>
        <v>Trepp/Trepikoda</v>
      </c>
      <c r="E98" s="54">
        <f>IF(Eksplikatsioon!F100=0,"",Eksplikatsioon!F100)</f>
        <v>15.5</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04</v>
      </c>
      <c r="B99" s="56">
        <f>IF(Eksplikatsioon!B101=0,"",Eksplikatsioon!B101)</f>
        <v>417</v>
      </c>
      <c r="C99" s="23" t="str">
        <f>IF(Eksplikatsioon!C101=0,"",Eksplikatsioon!C101)</f>
        <v>ÜÜRITAV PIND</v>
      </c>
      <c r="D99" s="23" t="str">
        <f>IF(Eksplikatsioon!D101=0,"",Eksplikatsioon!D101)</f>
        <v>Server</v>
      </c>
      <c r="E99" s="54">
        <f>IF(Eksplikatsioon!F101=0,"",Eksplikatsioon!F101)</f>
        <v>11.7</v>
      </c>
      <c r="F99" s="23" t="str">
        <f>IF(Eksplikatsioon!H101=0,"",Eksplikatsioon!H101)</f>
        <v>Serveriruum, kus kõigi ametite seadmed</v>
      </c>
      <c r="G99" s="23" t="str">
        <f>IF(Eksplikatsioon!J101=0,"",Eksplikatsioon!J101)</f>
        <v>Ühiskasutuses hoone pind</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04</v>
      </c>
      <c r="B100" s="56">
        <f>IF(Eksplikatsioon!B102=0,"",Eksplikatsioon!B102)</f>
        <v>418</v>
      </c>
      <c r="C100" s="23" t="str">
        <f>IF(Eksplikatsioon!C102=0,"",Eksplikatsioon!C102)</f>
        <v>VERTIKAALSETE ÜHENDUSTEEDE PIND</v>
      </c>
      <c r="D100" s="23" t="str">
        <f>IF(Eksplikatsioon!D102=0,"",Eksplikatsioon!D102)</f>
        <v>Lift</v>
      </c>
      <c r="E100" s="54">
        <f>IF(Eksplikatsioon!F102=0,"",Eksplikatsioon!F102)</f>
        <v>3.4</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05</v>
      </c>
      <c r="B101" s="56">
        <f>IF(Eksplikatsioon!B103=0,"",Eksplikatsioon!B103)</f>
        <v>501</v>
      </c>
      <c r="C101" s="23" t="str">
        <f>IF(Eksplikatsioon!C103=0,"",Eksplikatsioon!C103)</f>
        <v>VERTIKAALSETE ÜHENDUSTEEDE PIND</v>
      </c>
      <c r="D101" s="23" t="str">
        <f>IF(Eksplikatsioon!D103=0,"",Eksplikatsioon!D103)</f>
        <v>Trepp/Trepikoda</v>
      </c>
      <c r="E101" s="54">
        <f>IF(Eksplikatsioon!F103=0,"",Eksplikatsioon!F103)</f>
        <v>24.8</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05</v>
      </c>
      <c r="B102" s="56">
        <f>IF(Eksplikatsioon!B104=0,"",Eksplikatsioon!B104)</f>
        <v>502</v>
      </c>
      <c r="C102" s="23" t="str">
        <f>IF(Eksplikatsioon!C104=0,"",Eksplikatsioon!C104)</f>
        <v>ÜÜRITAV PIND</v>
      </c>
      <c r="D102" s="23" t="str">
        <f>IF(Eksplikatsioon!D104=0,"",Eksplikatsioon!D104)</f>
        <v>Kabinet/Büroo</v>
      </c>
      <c r="E102" s="54">
        <f>IF(Eksplikatsioon!F104=0,"",Eksplikatsioon!F104)</f>
        <v>18.899999999999999</v>
      </c>
      <c r="F102" s="23" t="str">
        <f>IF(Eksplikatsioon!H104=0,"",Eksplikatsioon!H104)</f>
        <v/>
      </c>
      <c r="G102" s="23" t="str">
        <f>IF(Eksplikatsioon!J104=0,"",Eksplikatsioon!J104)</f>
        <v>Ainukasutuses pind</v>
      </c>
      <c r="H102" s="23" t="str">
        <f>IF(Eksplikatsioon!K104=0,"",Eksplikatsioon!K104)</f>
        <v>Rahandusministeerium</v>
      </c>
      <c r="I102" s="23" t="str">
        <f>IF(Eksplikatsioon!L104=0,"",Eksplikatsioon!L104)</f>
        <v>RIIA15TARTU_12</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05</v>
      </c>
      <c r="B103" s="56">
        <f>IF(Eksplikatsioon!B105=0,"",Eksplikatsioon!B105)</f>
        <v>503</v>
      </c>
      <c r="C103" s="23" t="str">
        <f>IF(Eksplikatsioon!C105=0,"",Eksplikatsioon!C105)</f>
        <v>ÜÜRITAV PIND</v>
      </c>
      <c r="D103" s="23" t="str">
        <f>IF(Eksplikatsioon!D105=0,"",Eksplikatsioon!D105)</f>
        <v>Koridor</v>
      </c>
      <c r="E103" s="54">
        <f>IF(Eksplikatsioon!F105=0,"",Eksplikatsioon!F105)</f>
        <v>15.7</v>
      </c>
      <c r="F103" s="23" t="str">
        <f>IF(Eksplikatsioon!H105=0,"",Eksplikatsioon!H105)</f>
        <v/>
      </c>
      <c r="G103" s="23" t="str">
        <f>IF(Eksplikatsioon!J105=0,"",Eksplikatsioon!J105)</f>
        <v>Ühiskasutuses korruse pind</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05</v>
      </c>
      <c r="B104" s="56">
        <f>IF(Eksplikatsioon!B106=0,"",Eksplikatsioon!B106)</f>
        <v>504</v>
      </c>
      <c r="C104" s="23" t="str">
        <f>IF(Eksplikatsioon!C106=0,"",Eksplikatsioon!C106)</f>
        <v>ÜÜRITAV PIND</v>
      </c>
      <c r="D104" s="23" t="str">
        <f>IF(Eksplikatsioon!D106=0,"",Eksplikatsioon!D106)</f>
        <v>WC</v>
      </c>
      <c r="E104" s="54">
        <f>IF(Eksplikatsioon!F106=0,"",Eksplikatsioon!F106)</f>
        <v>2.6</v>
      </c>
      <c r="F104" s="23" t="str">
        <f>IF(Eksplikatsioon!H106=0,"",Eksplikatsioon!H106)</f>
        <v/>
      </c>
      <c r="G104" s="23" t="str">
        <f>IF(Eksplikatsioon!J106=0,"",Eksplikatsioon!J106)</f>
        <v>Ühiskasutuses korruse pind</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05</v>
      </c>
      <c r="B105" s="56">
        <f>IF(Eksplikatsioon!B107=0,"",Eksplikatsioon!B107)</f>
        <v>505</v>
      </c>
      <c r="C105" s="23" t="str">
        <f>IF(Eksplikatsioon!C107=0,"",Eksplikatsioon!C107)</f>
        <v>ÜÜRITAV PIND</v>
      </c>
      <c r="D105" s="23" t="str">
        <f>IF(Eksplikatsioon!D107=0,"",Eksplikatsioon!D107)</f>
        <v>WC</v>
      </c>
      <c r="E105" s="54">
        <f>IF(Eksplikatsioon!F107=0,"",Eksplikatsioon!F107)</f>
        <v>3</v>
      </c>
      <c r="F105" s="23" t="str">
        <f>IF(Eksplikatsioon!H107=0,"",Eksplikatsioon!H107)</f>
        <v/>
      </c>
      <c r="G105" s="23" t="str">
        <f>IF(Eksplikatsioon!J107=0,"",Eksplikatsioon!J107)</f>
        <v>Ühiskasutuses korruse pind</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05</v>
      </c>
      <c r="B106" s="56">
        <f>IF(Eksplikatsioon!B108=0,"",Eksplikatsioon!B108)</f>
        <v>506</v>
      </c>
      <c r="C106" s="23" t="str">
        <f>IF(Eksplikatsioon!C108=0,"",Eksplikatsioon!C108)</f>
        <v>ÜÜRITAV PIND</v>
      </c>
      <c r="D106" s="23" t="str">
        <f>IF(Eksplikatsioon!D108=0,"",Eksplikatsioon!D108)</f>
        <v>Kööginurk/Köök</v>
      </c>
      <c r="E106" s="54">
        <f>IF(Eksplikatsioon!F108=0,"",Eksplikatsioon!F108)</f>
        <v>33.4</v>
      </c>
      <c r="F106" s="23" t="str">
        <f>IF(Eksplikatsioon!H108=0,"",Eksplikatsioon!H108)</f>
        <v/>
      </c>
      <c r="G106" s="23" t="str">
        <f>IF(Eksplikatsioon!J108=0,"",Eksplikatsioon!J108)</f>
        <v>Ühiskasutuses korruse pind</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05</v>
      </c>
      <c r="B107" s="56">
        <f>IF(Eksplikatsioon!B109=0,"",Eksplikatsioon!B109)</f>
        <v>507</v>
      </c>
      <c r="C107" s="23" t="str">
        <f>IF(Eksplikatsioon!C109=0,"",Eksplikatsioon!C109)</f>
        <v>ÜÜRITAV PIND</v>
      </c>
      <c r="D107" s="23" t="str">
        <f>IF(Eksplikatsioon!D109=0,"",Eksplikatsioon!D109)</f>
        <v>Kabinet/Büroo</v>
      </c>
      <c r="E107" s="54">
        <f>IF(Eksplikatsioon!F109=0,"",Eksplikatsioon!F109)</f>
        <v>10.9</v>
      </c>
      <c r="F107" s="23" t="str">
        <f>IF(Eksplikatsioon!H109=0,"",Eksplikatsioon!H109)</f>
        <v/>
      </c>
      <c r="G107" s="23" t="str">
        <f>IF(Eksplikatsioon!J109=0,"",Eksplikatsioon!J109)</f>
        <v>Ainukasutuses pind</v>
      </c>
      <c r="H107" s="23" t="str">
        <f>IF(Eksplikatsioon!K109=0,"",Eksplikatsioon!K109)</f>
        <v>Tarbijakaitse ja Tehnilise Järelevalve Amet</v>
      </c>
      <c r="I107" s="23" t="str">
        <f>IF(Eksplikatsioon!L109=0,"",Eksplikatsioon!L109)</f>
        <v>RIIA15TARTU_15</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05</v>
      </c>
      <c r="B108" s="56">
        <f>IF(Eksplikatsioon!B110=0,"",Eksplikatsioon!B110)</f>
        <v>508</v>
      </c>
      <c r="C108" s="23" t="str">
        <f>IF(Eksplikatsioon!C110=0,"",Eksplikatsioon!C110)</f>
        <v>ÜÜRITAV PIND</v>
      </c>
      <c r="D108" s="23" t="str">
        <f>IF(Eksplikatsioon!D110=0,"",Eksplikatsioon!D110)</f>
        <v>Nõupidamise ruum</v>
      </c>
      <c r="E108" s="54">
        <f>IF(Eksplikatsioon!F110=0,"",Eksplikatsioon!F110)</f>
        <v>14.9</v>
      </c>
      <c r="F108" s="23" t="str">
        <f>IF(Eksplikatsioon!H110=0,"",Eksplikatsioon!H110)</f>
        <v/>
      </c>
      <c r="G108" s="23" t="str">
        <f>IF(Eksplikatsioon!J110=0,"",Eksplikatsioon!J110)</f>
        <v>Ühiskasutuses korruse pind</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05</v>
      </c>
      <c r="B109" s="56">
        <f>IF(Eksplikatsioon!B111=0,"",Eksplikatsioon!B111)</f>
        <v>509</v>
      </c>
      <c r="C109" s="23" t="str">
        <f>IF(Eksplikatsioon!C111=0,"",Eksplikatsioon!C111)</f>
        <v>ÜÜRITAV PIND</v>
      </c>
      <c r="D109" s="23" t="str">
        <f>IF(Eksplikatsioon!D111=0,"",Eksplikatsioon!D111)</f>
        <v>Koridor</v>
      </c>
      <c r="E109" s="54">
        <f>IF(Eksplikatsioon!F111=0,"",Eksplikatsioon!F111)</f>
        <v>41</v>
      </c>
      <c r="F109" s="23" t="str">
        <f>IF(Eksplikatsioon!H111=0,"",Eksplikatsioon!H111)</f>
        <v/>
      </c>
      <c r="G109" s="23" t="str">
        <f>IF(Eksplikatsioon!J111=0,"",Eksplikatsioon!J111)</f>
        <v>Ühiskasutuses korruse pind</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05</v>
      </c>
      <c r="B110" s="56">
        <f>IF(Eksplikatsioon!B112=0,"",Eksplikatsioon!B112)</f>
        <v>510</v>
      </c>
      <c r="C110" s="23" t="str">
        <f>IF(Eksplikatsioon!C112=0,"",Eksplikatsioon!C112)</f>
        <v>ÜÜRITAV PIND</v>
      </c>
      <c r="D110" s="23" t="str">
        <f>IF(Eksplikatsioon!D112=0,"",Eksplikatsioon!D112)</f>
        <v>Nõupidamise ruum</v>
      </c>
      <c r="E110" s="54">
        <f>IF(Eksplikatsioon!F112=0,"",Eksplikatsioon!F112)</f>
        <v>20.8</v>
      </c>
      <c r="F110" s="23" t="str">
        <f>IF(Eksplikatsioon!H112=0,"",Eksplikatsioon!H112)</f>
        <v/>
      </c>
      <c r="G110" s="23" t="str">
        <f>IF(Eksplikatsioon!J112=0,"",Eksplikatsioon!J112)</f>
        <v>Ainukasutuses pind</v>
      </c>
      <c r="H110" s="23" t="str">
        <f>IF(Eksplikatsioon!K112=0,"",Eksplikatsioon!K112)</f>
        <v>Rahandusministeerium</v>
      </c>
      <c r="I110" s="23" t="str">
        <f>IF(Eksplikatsioon!L112=0,"",Eksplikatsioon!L112)</f>
        <v>RIIA15TARTU_12</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05</v>
      </c>
      <c r="B111" s="56">
        <f>IF(Eksplikatsioon!B113=0,"",Eksplikatsioon!B113)</f>
        <v>511</v>
      </c>
      <c r="C111" s="23" t="str">
        <f>IF(Eksplikatsioon!C113=0,"",Eksplikatsioon!C113)</f>
        <v>ÜÜRITAV PIND</v>
      </c>
      <c r="D111" s="23" t="str">
        <f>IF(Eksplikatsioon!D113=0,"",Eksplikatsioon!D113)</f>
        <v>Kabinet/Büroo</v>
      </c>
      <c r="E111" s="54">
        <f>IF(Eksplikatsioon!F113=0,"",Eksplikatsioon!F113)</f>
        <v>19.899999999999999</v>
      </c>
      <c r="F111" s="23" t="str">
        <f>IF(Eksplikatsioon!H113=0,"",Eksplikatsioon!H113)</f>
        <v/>
      </c>
      <c r="G111" s="23" t="str">
        <f>IF(Eksplikatsioon!J113=0,"",Eksplikatsioon!J113)</f>
        <v>Ainukasutuses pind</v>
      </c>
      <c r="H111" s="23" t="str">
        <f>IF(Eksplikatsioon!K113=0,"",Eksplikatsioon!K113)</f>
        <v>Rahandusministeerium</v>
      </c>
      <c r="I111" s="23" t="str">
        <f>IF(Eksplikatsioon!L113=0,"",Eksplikatsioon!L113)</f>
        <v>RIIA15TARTU_12</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05</v>
      </c>
      <c r="B112" s="56">
        <f>IF(Eksplikatsioon!B114=0,"",Eksplikatsioon!B114)</f>
        <v>512</v>
      </c>
      <c r="C112" s="23" t="str">
        <f>IF(Eksplikatsioon!C114=0,"",Eksplikatsioon!C114)</f>
        <v>ÜÜRITAV PIND</v>
      </c>
      <c r="D112" s="23" t="str">
        <f>IF(Eksplikatsioon!D114=0,"",Eksplikatsioon!D114)</f>
        <v>Kabinet/Büroo</v>
      </c>
      <c r="E112" s="54">
        <f>IF(Eksplikatsioon!F114=0,"",Eksplikatsioon!F114)</f>
        <v>31.2</v>
      </c>
      <c r="F112" s="23" t="str">
        <f>IF(Eksplikatsioon!H114=0,"",Eksplikatsioon!H114)</f>
        <v/>
      </c>
      <c r="G112" s="23" t="str">
        <f>IF(Eksplikatsioon!J114=0,"",Eksplikatsioon!J114)</f>
        <v>Ainukasutuses pind</v>
      </c>
      <c r="H112" s="23" t="str">
        <f>IF(Eksplikatsioon!K114=0,"",Eksplikatsioon!K114)</f>
        <v>Rahandusministeerium</v>
      </c>
      <c r="I112" s="23" t="str">
        <f>IF(Eksplikatsioon!L114=0,"",Eksplikatsioon!L114)</f>
        <v>RIIA15TARTU_12</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05</v>
      </c>
      <c r="B113" s="56">
        <f>IF(Eksplikatsioon!B115=0,"",Eksplikatsioon!B115)</f>
        <v>513</v>
      </c>
      <c r="C113" s="23" t="str">
        <f>IF(Eksplikatsioon!C115=0,"",Eksplikatsioon!C115)</f>
        <v>ÜÜRITAV PIND</v>
      </c>
      <c r="D113" s="23" t="str">
        <f>IF(Eksplikatsioon!D115=0,"",Eksplikatsioon!D115)</f>
        <v>Kabinet/Büroo</v>
      </c>
      <c r="E113" s="54">
        <f>IF(Eksplikatsioon!F115=0,"",Eksplikatsioon!F115)</f>
        <v>15.2</v>
      </c>
      <c r="F113" s="23" t="str">
        <f>IF(Eksplikatsioon!H115=0,"",Eksplikatsioon!H115)</f>
        <v/>
      </c>
      <c r="G113" s="23" t="str">
        <f>IF(Eksplikatsioon!J115=0,"",Eksplikatsioon!J115)</f>
        <v>Ainukasutuses pind</v>
      </c>
      <c r="H113" s="23" t="str">
        <f>IF(Eksplikatsioon!K115=0,"",Eksplikatsioon!K115)</f>
        <v>Rahandusministeerium</v>
      </c>
      <c r="I113" s="23" t="str">
        <f>IF(Eksplikatsioon!L115=0,"",Eksplikatsioon!L115)</f>
        <v>RIIA15TARTU_12</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05</v>
      </c>
      <c r="B114" s="56">
        <f>IF(Eksplikatsioon!B116=0,"",Eksplikatsioon!B116)</f>
        <v>514</v>
      </c>
      <c r="C114" s="23" t="str">
        <f>IF(Eksplikatsioon!C116=0,"",Eksplikatsioon!C116)</f>
        <v>ÜÜRITAV PIND</v>
      </c>
      <c r="D114" s="23" t="str">
        <f>IF(Eksplikatsioon!D116=0,"",Eksplikatsioon!D116)</f>
        <v>Kabinet/Büroo</v>
      </c>
      <c r="E114" s="54">
        <f>IF(Eksplikatsioon!F116=0,"",Eksplikatsioon!F116)</f>
        <v>24.5</v>
      </c>
      <c r="F114" s="23" t="str">
        <f>IF(Eksplikatsioon!H116=0,"",Eksplikatsioon!H116)</f>
        <v/>
      </c>
      <c r="G114" s="23" t="str">
        <f>IF(Eksplikatsioon!J116=0,"",Eksplikatsioon!J116)</f>
        <v>Ainukasutuses pind</v>
      </c>
      <c r="H114" s="23" t="str">
        <f>IF(Eksplikatsioon!K116=0,"",Eksplikatsioon!K116)</f>
        <v>Tervise Arengu Instituut</v>
      </c>
      <c r="I114" s="23" t="str">
        <f>IF(Eksplikatsioon!L116=0,"",Eksplikatsioon!L116)</f>
        <v>RIIA15TARTU_14</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05</v>
      </c>
      <c r="B115" s="56">
        <f>IF(Eksplikatsioon!B117=0,"",Eksplikatsioon!B117)</f>
        <v>515</v>
      </c>
      <c r="C115" s="23" t="str">
        <f>IF(Eksplikatsioon!C117=0,"",Eksplikatsioon!C117)</f>
        <v>ÜÜRITAV PIND</v>
      </c>
      <c r="D115" s="23" t="str">
        <f>IF(Eksplikatsioon!D117=0,"",Eksplikatsioon!D117)</f>
        <v>Kabinet/Büroo</v>
      </c>
      <c r="E115" s="54">
        <f>IF(Eksplikatsioon!F117=0,"",Eksplikatsioon!F117)</f>
        <v>24.9</v>
      </c>
      <c r="F115" s="23" t="str">
        <f>IF(Eksplikatsioon!H117=0,"",Eksplikatsioon!H117)</f>
        <v/>
      </c>
      <c r="G115" s="23" t="str">
        <f>IF(Eksplikatsioon!J117=0,"",Eksplikatsioon!J117)</f>
        <v>Ainukasutuses pind</v>
      </c>
      <c r="H115" s="23" t="str">
        <f>IF(Eksplikatsioon!K117=0,"",Eksplikatsioon!K117)</f>
        <v>Tervise Arengu Instituut</v>
      </c>
      <c r="I115" s="23" t="str">
        <f>IF(Eksplikatsioon!L117=0,"",Eksplikatsioon!L117)</f>
        <v>RIIA15TARTU_14</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05</v>
      </c>
      <c r="B116" s="56">
        <f>IF(Eksplikatsioon!B118=0,"",Eksplikatsioon!B118)</f>
        <v>516</v>
      </c>
      <c r="C116" s="23" t="str">
        <f>IF(Eksplikatsioon!C118=0,"",Eksplikatsioon!C118)</f>
        <v>ÜÜRITAV PIND</v>
      </c>
      <c r="D116" s="23" t="str">
        <f>IF(Eksplikatsioon!D118=0,"",Eksplikatsioon!D118)</f>
        <v>Kabinet/Büroo</v>
      </c>
      <c r="E116" s="54">
        <f>IF(Eksplikatsioon!F118=0,"",Eksplikatsioon!F118)</f>
        <v>23.5</v>
      </c>
      <c r="F116" s="23" t="str">
        <f>IF(Eksplikatsioon!H118=0,"",Eksplikatsioon!H118)</f>
        <v/>
      </c>
      <c r="G116" s="23" t="str">
        <f>IF(Eksplikatsioon!J118=0,"",Eksplikatsioon!J118)</f>
        <v>Ainukasutuses pind</v>
      </c>
      <c r="H116" s="23" t="str">
        <f>IF(Eksplikatsioon!K118=0,"",Eksplikatsioon!K118)</f>
        <v>Tervise Arengu Instituut</v>
      </c>
      <c r="I116" s="23" t="str">
        <f>IF(Eksplikatsioon!L118=0,"",Eksplikatsioon!L118)</f>
        <v>RIIA15TARTU_14</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05</v>
      </c>
      <c r="B117" s="56">
        <f>IF(Eksplikatsioon!B119=0,"",Eksplikatsioon!B119)</f>
        <v>517</v>
      </c>
      <c r="C117" s="23" t="str">
        <f>IF(Eksplikatsioon!C119=0,"",Eksplikatsioon!C119)</f>
        <v>VERTIKAALSETE ÜHENDUSTEEDE PIND</v>
      </c>
      <c r="D117" s="23" t="str">
        <f>IF(Eksplikatsioon!D119=0,"",Eksplikatsioon!D119)</f>
        <v>Trepp/Trepikoda</v>
      </c>
      <c r="E117" s="54">
        <f>IF(Eksplikatsioon!F119=0,"",Eksplikatsioon!F119)</f>
        <v>14.4</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05</v>
      </c>
      <c r="B118" s="56">
        <f>IF(Eksplikatsioon!B120=0,"",Eksplikatsioon!B120)</f>
        <v>518</v>
      </c>
      <c r="C118" s="23" t="str">
        <f>IF(Eksplikatsioon!C120=0,"",Eksplikatsioon!C120)</f>
        <v>TEHNOPIND</v>
      </c>
      <c r="D118" s="23" t="str">
        <f>IF(Eksplikatsioon!D120=0,"",Eksplikatsioon!D120)</f>
        <v>Vent ruum</v>
      </c>
      <c r="E118" s="54">
        <f>IF(Eksplikatsioon!F120=0,"",Eksplikatsioon!F120)</f>
        <v>15.3</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05</v>
      </c>
      <c r="B119" s="56">
        <f>IF(Eksplikatsioon!B121=0,"",Eksplikatsioon!B121)</f>
        <v>519</v>
      </c>
      <c r="C119" s="23" t="str">
        <f>IF(Eksplikatsioon!C121=0,"",Eksplikatsioon!C121)</f>
        <v>VERTIKAALSETE ÜHENDUSTEEDE PIND</v>
      </c>
      <c r="D119" s="23" t="str">
        <f>IF(Eksplikatsioon!D121=0,"",Eksplikatsioon!D121)</f>
        <v>Lift</v>
      </c>
      <c r="E119" s="54">
        <f>IF(Eksplikatsioon!F121=0,"",Eksplikatsioon!F121)</f>
        <v>3.4</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M12zh0dd4tsRrP1WJumvOdtRKJLP8Ip1XuvriKvoQWbbSn74G1gKxzCYCfwoMAQKa2kq0M/+QjrCAdktlKsZyA==" saltValue="wVLQIQKzK5jTnPUJYy6cXw=="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topLeftCell="A4"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topLeftCell="A7" zoomScaleNormal="100" workbookViewId="0">
      <selection activeCell="B17" sqref="B1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20</v>
      </c>
      <c r="B1" s="101" t="s">
        <v>21</v>
      </c>
    </row>
    <row r="2" spans="1:3" x14ac:dyDescent="0.25">
      <c r="A2" s="8" t="s">
        <v>22</v>
      </c>
      <c r="B2" s="101" t="s">
        <v>23</v>
      </c>
    </row>
    <row r="3" spans="1:3" x14ac:dyDescent="0.25">
      <c r="A3" s="8" t="s">
        <v>24</v>
      </c>
      <c r="B3" s="101" t="s">
        <v>25</v>
      </c>
    </row>
    <row r="4" spans="1:3" x14ac:dyDescent="0.25">
      <c r="A4" s="8" t="s">
        <v>26</v>
      </c>
      <c r="B4" s="102" t="s">
        <v>27</v>
      </c>
    </row>
    <row r="5" spans="1:3" x14ac:dyDescent="0.25">
      <c r="A5" s="8" t="s">
        <v>28</v>
      </c>
      <c r="B5" s="101" t="s">
        <v>29</v>
      </c>
    </row>
    <row r="6" spans="1:3" x14ac:dyDescent="0.25">
      <c r="A6" s="8" t="s">
        <v>30</v>
      </c>
      <c r="B6" s="101" t="s">
        <v>31</v>
      </c>
    </row>
    <row r="7" spans="1:3" x14ac:dyDescent="0.25">
      <c r="A7" s="8" t="s">
        <v>32</v>
      </c>
      <c r="B7" s="103">
        <v>44172</v>
      </c>
    </row>
    <row r="11" spans="1:3" x14ac:dyDescent="0.25">
      <c r="A11" s="10" t="s">
        <v>33</v>
      </c>
      <c r="B11" s="10" t="s">
        <v>34</v>
      </c>
      <c r="C11" s="11"/>
    </row>
    <row r="12" spans="1:3" x14ac:dyDescent="0.25">
      <c r="A12" s="11" t="s">
        <v>35</v>
      </c>
      <c r="B12" s="47">
        <f>Eksplikatsioon_summad!B4</f>
        <v>821.7</v>
      </c>
      <c r="C12" s="11"/>
    </row>
    <row r="13" spans="1:3" x14ac:dyDescent="0.25">
      <c r="A13" s="11" t="s">
        <v>36</v>
      </c>
      <c r="B13" s="47">
        <f>Eksplikatsioon_summad!B5</f>
        <v>485.3</v>
      </c>
      <c r="C13" s="11"/>
    </row>
    <row r="14" spans="1:3" x14ac:dyDescent="0.25">
      <c r="A14" s="11" t="s">
        <v>37</v>
      </c>
      <c r="B14" s="47">
        <f>Eksplikatsioon_summad!B6</f>
        <v>2418.9</v>
      </c>
      <c r="C14" s="11"/>
    </row>
    <row r="15" spans="1:3" x14ac:dyDescent="0.25">
      <c r="A15" s="11" t="s">
        <v>38</v>
      </c>
      <c r="B15" s="47">
        <f>Eksplikatsioon_summad!B7</f>
        <v>2357.8000000000002</v>
      </c>
      <c r="C15" s="11"/>
    </row>
    <row r="16" spans="1:3" x14ac:dyDescent="0.25">
      <c r="A16" s="11" t="s">
        <v>39</v>
      </c>
      <c r="B16" s="47">
        <f>Eksplikatsioon_summad!B8</f>
        <v>118.7</v>
      </c>
      <c r="C16" s="11"/>
    </row>
    <row r="17" spans="1:3" x14ac:dyDescent="0.25">
      <c r="A17" s="11" t="s">
        <v>40</v>
      </c>
      <c r="B17" s="47">
        <f>Eksplikatsioon_summad!B9</f>
        <v>2064.6000000000004</v>
      </c>
      <c r="C17" s="11"/>
    </row>
    <row r="18" spans="1:3" x14ac:dyDescent="0.25">
      <c r="A18" s="11" t="s">
        <v>41</v>
      </c>
      <c r="B18" s="47">
        <f>Eksplikatsioon_summad!B10</f>
        <v>118.7</v>
      </c>
      <c r="C18" s="11"/>
    </row>
    <row r="19" spans="1:3" x14ac:dyDescent="0.25">
      <c r="A19" s="11" t="s">
        <v>42</v>
      </c>
      <c r="B19" s="50">
        <f>Eksplikatsioon_summad!B11</f>
        <v>2546.9</v>
      </c>
    </row>
    <row r="20" spans="1:3" x14ac:dyDescent="0.25">
      <c r="A20" s="11" t="s">
        <v>43</v>
      </c>
      <c r="B20" s="50">
        <f>Eksplikatsioon_summad!B12</f>
        <v>3061.3999999999996</v>
      </c>
    </row>
    <row r="21" spans="1:3" x14ac:dyDescent="0.25">
      <c r="A21" s="46" t="s">
        <v>44</v>
      </c>
      <c r="B21" s="50">
        <f>Eksplikatsioon_summad!B13</f>
        <v>9368</v>
      </c>
    </row>
    <row r="22" spans="1:3" x14ac:dyDescent="0.25">
      <c r="A22" s="46" t="s">
        <v>45</v>
      </c>
      <c r="B22" s="50">
        <f>Eksplikatsioon_summad!B14</f>
        <v>7709</v>
      </c>
    </row>
    <row r="23" spans="1:3" x14ac:dyDescent="0.25">
      <c r="A23" s="46" t="s">
        <v>46</v>
      </c>
      <c r="B23" s="50">
        <f>Eksplikatsioon_summad!B15</f>
        <v>78.34</v>
      </c>
    </row>
    <row r="24" spans="1:3" x14ac:dyDescent="0.25">
      <c r="A24" s="46" t="s">
        <v>47</v>
      </c>
      <c r="B24" s="50">
        <f>Eksplikatsioon_summad!B16</f>
        <v>17.7</v>
      </c>
    </row>
    <row r="25" spans="1:3" x14ac:dyDescent="0.25">
      <c r="A25" s="11" t="s">
        <v>48</v>
      </c>
      <c r="B25" s="50">
        <f>Eksplikatsioon_summad!B17</f>
        <v>34.200000000000003</v>
      </c>
    </row>
    <row r="26" spans="1:3" x14ac:dyDescent="0.25">
      <c r="A26" s="11" t="s">
        <v>49</v>
      </c>
      <c r="B26" s="50">
        <f>Eksplikatsioon_summad!B18</f>
        <v>25.5</v>
      </c>
    </row>
    <row r="27" spans="1:3" x14ac:dyDescent="0.25">
      <c r="A27" s="11" t="s">
        <v>50</v>
      </c>
      <c r="B27" s="95">
        <f>Eksplikatsioon_summad!B19</f>
        <v>6473571.3559999997</v>
      </c>
    </row>
    <row r="28" spans="1:3" x14ac:dyDescent="0.25">
      <c r="A28" s="11" t="s">
        <v>51</v>
      </c>
      <c r="B28" s="95">
        <f>Eksplikatsioon_summad!B20</f>
        <v>659072.277</v>
      </c>
    </row>
    <row r="29" spans="1:3" x14ac:dyDescent="0.25">
      <c r="A29" s="11" t="s">
        <v>52</v>
      </c>
      <c r="B29" s="95">
        <f>Eksplikatsioon_summad!B21</f>
        <v>6473577.7999999998</v>
      </c>
    </row>
    <row r="30" spans="1:3" x14ac:dyDescent="0.25">
      <c r="A30" s="11" t="s">
        <v>53</v>
      </c>
      <c r="B30" s="95">
        <f>Eksplikatsioon_summad!B22</f>
        <v>659083.94999999995</v>
      </c>
    </row>
    <row r="31" spans="1:3" x14ac:dyDescent="0.25">
      <c r="A31" s="11" t="s">
        <v>54</v>
      </c>
      <c r="B31" s="95">
        <f>Eksplikatsioon_summad!B23</f>
        <v>6473541.6500000004</v>
      </c>
    </row>
    <row r="32" spans="1:3" x14ac:dyDescent="0.25">
      <c r="A32" s="11" t="s">
        <v>55</v>
      </c>
      <c r="B32" s="95">
        <f>Eksplikatsioon_summad!B24</f>
        <v>659089.00800000003</v>
      </c>
    </row>
    <row r="33" spans="1:2" x14ac:dyDescent="0.25">
      <c r="A33" s="11" t="s">
        <v>56</v>
      </c>
      <c r="B33" s="95">
        <f>Eksplikatsioon_summad!B25</f>
        <v>6473550.7359999996</v>
      </c>
    </row>
    <row r="34" spans="1:2" x14ac:dyDescent="0.25">
      <c r="A34" s="11" t="s">
        <v>57</v>
      </c>
      <c r="B34" s="95">
        <f>Eksplikatsioon_summad!B26</f>
        <v>659103.71799999999</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22</v>
      </c>
      <c r="B1" s="51" t="str">
        <f>IF('Hoone üldandmed'!B2="","",'Hoone üldandmed'!B2)</f>
        <v>Tartu maakond, Tartu linn, Pepleri tn 35</v>
      </c>
      <c r="C1" s="20"/>
      <c r="D1" s="20"/>
      <c r="E1" s="20"/>
      <c r="F1" s="20"/>
      <c r="G1" s="20"/>
      <c r="H1" s="20"/>
      <c r="I1" s="20"/>
      <c r="J1" s="20"/>
      <c r="K1" s="20"/>
      <c r="L1" s="20"/>
      <c r="M1" s="20"/>
      <c r="N1" s="20"/>
      <c r="O1" s="20"/>
      <c r="P1" s="20"/>
      <c r="Q1" s="20"/>
      <c r="R1" s="20"/>
      <c r="S1" s="20"/>
      <c r="T1" s="20"/>
      <c r="U1" s="20"/>
      <c r="V1" s="20"/>
      <c r="W1" s="20"/>
      <c r="X1" s="20"/>
      <c r="Y1" s="20"/>
      <c r="Z1" s="20"/>
      <c r="AA1" s="20"/>
      <c r="AC1" s="20" t="s">
        <v>58</v>
      </c>
    </row>
    <row r="3" spans="1:29" x14ac:dyDescent="0.25">
      <c r="A3" s="10" t="s">
        <v>59</v>
      </c>
      <c r="C3" s="58"/>
    </row>
    <row r="4" spans="1:29" x14ac:dyDescent="0.25">
      <c r="A4" s="21" t="s">
        <v>60</v>
      </c>
      <c r="B4" s="52">
        <v>821.7</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61</v>
      </c>
      <c r="B5" s="52">
        <v>485.3</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62</v>
      </c>
      <c r="B6" s="47">
        <f>SUMIF(A:A,"Korruse netopind (KNP):",B:B)</f>
        <v>2418.9</v>
      </c>
    </row>
    <row r="7" spans="1:29" x14ac:dyDescent="0.25">
      <c r="A7" s="21" t="s">
        <v>63</v>
      </c>
      <c r="B7" s="47">
        <f>SUMIF(A:A,"Korruse suletud netopind (KSNP):",B:B)</f>
        <v>2357.8000000000002</v>
      </c>
    </row>
    <row r="8" spans="1:29" x14ac:dyDescent="0.25">
      <c r="A8" s="21" t="s">
        <v>64</v>
      </c>
      <c r="B8" s="47">
        <f>SUMIF(Eksplikatsioon!C:C,"TEHNOPIND",Eksplikatsioon!G:G)</f>
        <v>118.7</v>
      </c>
    </row>
    <row r="9" spans="1:29" x14ac:dyDescent="0.25">
      <c r="A9" s="21" t="s">
        <v>65</v>
      </c>
      <c r="B9" s="47">
        <f>SUMIF(A:A,"Korruse üüritav pind (KÜP):",B:B)</f>
        <v>2064.6000000000004</v>
      </c>
    </row>
    <row r="10" spans="1:29" x14ac:dyDescent="0.25">
      <c r="A10" s="21" t="s">
        <v>66</v>
      </c>
      <c r="B10" s="47">
        <f>SUMIF(A:A,"Korruse tehnopind (KTRP):",B:B)</f>
        <v>118.7</v>
      </c>
    </row>
    <row r="11" spans="1:29" x14ac:dyDescent="0.25">
      <c r="A11" s="21" t="s">
        <v>67</v>
      </c>
      <c r="B11" s="47">
        <f>SUMIF(A:A,"Korruse kasulik pind (KKP):",B:B)</f>
        <v>2546.9</v>
      </c>
      <c r="C11" s="57"/>
    </row>
    <row r="12" spans="1:29" x14ac:dyDescent="0.25">
      <c r="A12" s="21" t="s">
        <v>68</v>
      </c>
      <c r="B12" s="47">
        <f>SUMIF(A:A,"Korruse brutopind (KBP):",B:B)</f>
        <v>3061.3999999999996</v>
      </c>
      <c r="C12" s="57"/>
    </row>
    <row r="13" spans="1:29" x14ac:dyDescent="0.25">
      <c r="A13" s="21" t="s">
        <v>69</v>
      </c>
      <c r="B13" s="52">
        <v>9368</v>
      </c>
      <c r="C13" s="57"/>
    </row>
    <row r="14" spans="1:29" x14ac:dyDescent="0.25">
      <c r="A14" s="21" t="s">
        <v>70</v>
      </c>
      <c r="B14" s="52">
        <v>7709</v>
      </c>
      <c r="C14" s="57"/>
    </row>
    <row r="15" spans="1:29" x14ac:dyDescent="0.25">
      <c r="A15" s="21" t="s">
        <v>71</v>
      </c>
      <c r="B15" s="52">
        <v>78.34</v>
      </c>
      <c r="C15" s="57"/>
    </row>
    <row r="16" spans="1:29" x14ac:dyDescent="0.25">
      <c r="A16" s="21" t="s">
        <v>72</v>
      </c>
      <c r="B16" s="52">
        <v>17.7</v>
      </c>
    </row>
    <row r="17" spans="1:31" x14ac:dyDescent="0.25">
      <c r="A17" s="21" t="s">
        <v>73</v>
      </c>
      <c r="B17" s="52">
        <v>34.200000000000003</v>
      </c>
    </row>
    <row r="18" spans="1:31" x14ac:dyDescent="0.25">
      <c r="A18" s="21" t="s">
        <v>74</v>
      </c>
      <c r="B18" s="52">
        <v>25.5</v>
      </c>
    </row>
    <row r="19" spans="1:31" x14ac:dyDescent="0.25">
      <c r="A19" s="21" t="s">
        <v>75</v>
      </c>
      <c r="B19" s="96">
        <v>6473571.3559999997</v>
      </c>
      <c r="C19" s="57"/>
    </row>
    <row r="20" spans="1:31" x14ac:dyDescent="0.25">
      <c r="A20" s="21" t="s">
        <v>76</v>
      </c>
      <c r="B20" s="96">
        <v>659072.277</v>
      </c>
      <c r="C20" s="57"/>
    </row>
    <row r="21" spans="1:31" x14ac:dyDescent="0.25">
      <c r="A21" s="21" t="s">
        <v>77</v>
      </c>
      <c r="B21" s="96">
        <v>6473577.7999999998</v>
      </c>
      <c r="C21" s="57"/>
    </row>
    <row r="22" spans="1:31" x14ac:dyDescent="0.25">
      <c r="A22" s="21" t="s">
        <v>78</v>
      </c>
      <c r="B22" s="96">
        <v>659083.94999999995</v>
      </c>
      <c r="C22" s="57"/>
    </row>
    <row r="23" spans="1:31" x14ac:dyDescent="0.25">
      <c r="A23" s="21" t="s">
        <v>79</v>
      </c>
      <c r="B23" s="96">
        <v>6473541.6500000004</v>
      </c>
      <c r="C23" s="57"/>
    </row>
    <row r="24" spans="1:31" x14ac:dyDescent="0.25">
      <c r="A24" s="21" t="s">
        <v>80</v>
      </c>
      <c r="B24" s="96">
        <v>659089.00800000003</v>
      </c>
      <c r="C24" s="57"/>
    </row>
    <row r="25" spans="1:31" x14ac:dyDescent="0.25">
      <c r="A25" s="21" t="s">
        <v>81</v>
      </c>
      <c r="B25" s="96">
        <v>6473550.7359999996</v>
      </c>
      <c r="C25" s="57"/>
    </row>
    <row r="26" spans="1:31" x14ac:dyDescent="0.25">
      <c r="A26" s="21" t="s">
        <v>82</v>
      </c>
      <c r="B26" s="96">
        <v>659103.71799999999</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3">
        <f>IFERROR(IF(FIND(".",A29)=3,LEFT(A29,2),LEFT(A29,1))*1,"")</f>
        <v>0</v>
      </c>
      <c r="AE29" s="20"/>
    </row>
    <row r="30" spans="1:31" x14ac:dyDescent="0.25">
      <c r="A30" s="21" t="str">
        <f>IF(A29="","",Tabelid!D2)</f>
        <v>Korruse üüritav pind (KÜP):</v>
      </c>
      <c r="B30" s="47">
        <f>IF(A30="","",SUMIFS(Eksplikatsioon!F:F,Eksplikatsioon!A:A,AC30,Eksplikatsioon!C:C,Tabelid!E2))</f>
        <v>509.1</v>
      </c>
      <c r="AC30" s="23">
        <f>AC29</f>
        <v>0</v>
      </c>
    </row>
    <row r="31" spans="1:31" x14ac:dyDescent="0.25">
      <c r="A31" s="21" t="str">
        <f>IF(A30="","",Tabelid!D3)</f>
        <v>Korruse vertikaalsete ühendusteede pind (KÜTP):</v>
      </c>
      <c r="B31" s="47">
        <f>IF(A31="","",SUMIFS(Eksplikatsioon!F:F,Eksplikatsioon!A:A,AC31,Eksplikatsioon!C:C,Tabelid!E3))</f>
        <v>0</v>
      </c>
      <c r="D31" s="39"/>
      <c r="AC31" s="23">
        <f t="shared" ref="AC31:AC38" si="0">AC30</f>
        <v>0</v>
      </c>
    </row>
    <row r="32" spans="1:31" x14ac:dyDescent="0.25">
      <c r="A32" s="21" t="str">
        <f>IF(A31="","",Tabelid!D4)</f>
        <v>Korruse tehnopind (KTRP):</v>
      </c>
      <c r="B32" s="47">
        <f>IF(A32="","",SUMIFS(Eksplikatsioon!F:F,Eksplikatsioon!A:A,AC32,Eksplikatsioon!C:C,Tabelid!E4))</f>
        <v>103.4</v>
      </c>
      <c r="D32" s="39"/>
      <c r="AC32" s="23">
        <f t="shared" si="0"/>
        <v>0</v>
      </c>
    </row>
    <row r="33" spans="1:29" x14ac:dyDescent="0.25">
      <c r="A33" s="21" t="str">
        <f>IF(A32="","",Tabelid!D5)</f>
        <v>Korruse netopind (KNP):</v>
      </c>
      <c r="B33" s="47">
        <f>IF(A33="","",SUM(B30:B32)+B38)</f>
        <v>612.5</v>
      </c>
      <c r="D33" s="39"/>
      <c r="E33" s="26"/>
      <c r="AC33" s="23">
        <f t="shared" si="0"/>
        <v>0</v>
      </c>
    </row>
    <row r="34" spans="1:29" x14ac:dyDescent="0.25">
      <c r="A34" s="21" t="str">
        <f>IF(A33="","",Tabelid!D6)</f>
        <v>Korruse suletud netopind (KSNP):</v>
      </c>
      <c r="B34" s="47">
        <f>IF(A34="","",SUMIFS(Eksplikatsioon!G:G,Eksplikatsioon!A:A,AC34))</f>
        <v>608.90000000000009</v>
      </c>
      <c r="D34" s="39"/>
      <c r="AC34" s="23">
        <f>AC33</f>
        <v>0</v>
      </c>
    </row>
    <row r="35" spans="1:29" x14ac:dyDescent="0.25">
      <c r="A35" s="21" t="str">
        <f>IF(A33="","",Tabelid!D7)</f>
        <v>Korruse kasulik pind (KKP):</v>
      </c>
      <c r="B35" s="52">
        <v>661.9</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25">
      <c r="A36" s="21" t="str">
        <f>IF(A35="","",Tabelid!D8)</f>
        <v>Korruse brutopind (KBP):</v>
      </c>
      <c r="B36" s="52">
        <v>822.1</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25">
      <c r="A37" s="21" t="str">
        <f>IF(A36="","",Tabelid!D9)</f>
        <v>Korruse avatud netopind (KANP):</v>
      </c>
      <c r="B37" s="47">
        <f>IF(A37="","",SUMIFS(Eksplikatsioon!F:F,Eksplikatsioon!A:A,AC37,Eksplikatsioon!C:C,Tabelid!E9))</f>
        <v>0</v>
      </c>
      <c r="D37" s="39"/>
      <c r="AC37" s="23">
        <f t="shared" si="0"/>
        <v>0</v>
      </c>
    </row>
    <row r="38" spans="1:29" x14ac:dyDescent="0.25">
      <c r="A38" s="21" t="str">
        <f>IF(A37="","",Tabelid!D10)</f>
        <v>Korruse passiivne vakantsus (KPV):</v>
      </c>
      <c r="B38" s="47">
        <f>IF(A38="","",SUMIFS(Eksplikatsioon!F:F,Eksplikatsioon!A:A,AC38,Eksplikatsioon!C:C,Tabelid!E10))</f>
        <v>0</v>
      </c>
      <c r="D38" s="39"/>
      <c r="AC38" s="23">
        <f t="shared" si="0"/>
        <v>0</v>
      </c>
    </row>
    <row r="39" spans="1:29" x14ac:dyDescent="0.25">
      <c r="A39" s="10" t="str">
        <f>IF(COUNTIF(Tabelid!G:G,TRUE)/10-Tabelid!H11&gt;0,MIN(Tabelid!F:F)+Tabelid!H11&amp;"."&amp;" Korrus","")</f>
        <v>1. Korrus</v>
      </c>
      <c r="D39" s="39"/>
      <c r="AC39" s="23">
        <f>IFERROR(IF(FIND(".",A39)=3,LEFT(A39,2),LEFT(A39,1))*1,"")</f>
        <v>1</v>
      </c>
    </row>
    <row r="40" spans="1:29" x14ac:dyDescent="0.25">
      <c r="A40" s="21" t="str">
        <f>IF(A39="","",Tabelid!D12)</f>
        <v>Korruse üüritav pind (KÜP):</v>
      </c>
      <c r="B40" s="47">
        <f>IF(A40="","",SUMIFS(Eksplikatsioon!F:F,Eksplikatsioon!A:A,AC40,Eksplikatsioon!C:C,Tabelid!E12))</f>
        <v>313.09999999999997</v>
      </c>
      <c r="D40" s="39"/>
      <c r="AC40" s="23">
        <f>AC39</f>
        <v>1</v>
      </c>
    </row>
    <row r="41" spans="1:29" x14ac:dyDescent="0.25">
      <c r="A41" s="21" t="str">
        <f>IF(A40="","",Tabelid!D13)</f>
        <v>Korruse vertikaalsete ühendusteede pind (KÜTP):</v>
      </c>
      <c r="B41" s="47">
        <f>IF(A41="","",SUMIFS(Eksplikatsioon!F:F,Eksplikatsioon!A:A,AC41,Eksplikatsioon!C:C,Tabelid!E13))</f>
        <v>52.2</v>
      </c>
      <c r="D41" s="39"/>
      <c r="AC41" s="23">
        <f t="shared" ref="AC41:AC48" si="1">AC40</f>
        <v>1</v>
      </c>
    </row>
    <row r="42" spans="1:29" x14ac:dyDescent="0.25">
      <c r="A42" s="21" t="str">
        <f>IF(A41="","",Tabelid!D14)</f>
        <v>Korruse tehnopind (KTRP):</v>
      </c>
      <c r="B42" s="47">
        <f>IF(A42="","",SUMIFS(Eksplikatsioon!F:F,Eksplikatsioon!A:A,AC42,Eksplikatsioon!C:C,Tabelid!E14))</f>
        <v>0</v>
      </c>
      <c r="D42" s="39"/>
      <c r="AC42" s="23">
        <f t="shared" si="1"/>
        <v>1</v>
      </c>
    </row>
    <row r="43" spans="1:29" x14ac:dyDescent="0.25">
      <c r="A43" s="21" t="str">
        <f>IF(A42="","",Tabelid!D15)</f>
        <v>Korruse netopind (KNP):</v>
      </c>
      <c r="B43" s="47">
        <f>IF(A43="","",SUM(B40:B42)+B48)</f>
        <v>365.29999999999995</v>
      </c>
      <c r="D43" s="39"/>
      <c r="AC43" s="23">
        <f t="shared" si="1"/>
        <v>1</v>
      </c>
    </row>
    <row r="44" spans="1:29" x14ac:dyDescent="0.25">
      <c r="A44" s="21" t="str">
        <f>IF(A43="","",Tabelid!D16)</f>
        <v>Korruse suletud netopind (KSNP):</v>
      </c>
      <c r="B44" s="47">
        <f>IF(A44="","",SUMIFS(Eksplikatsioon!G:G,Eksplikatsioon!A:A,AC44))</f>
        <v>351.59999999999997</v>
      </c>
      <c r="D44" s="39"/>
      <c r="AC44" s="23">
        <f>AC43</f>
        <v>1</v>
      </c>
    </row>
    <row r="45" spans="1:29" x14ac:dyDescent="0.25">
      <c r="A45" s="21" t="str">
        <f>IF(A43="","",Tabelid!D17)</f>
        <v>Korruse kasulik pind (KKP):</v>
      </c>
      <c r="B45" s="52">
        <v>379.8</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25">
      <c r="A46" s="21" t="str">
        <f>IF(A45="","",Tabelid!D18)</f>
        <v>Korruse brutopind (KBP):</v>
      </c>
      <c r="B46" s="52">
        <v>451.8</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25">
      <c r="A47" s="21" t="str">
        <f>IF(A46="","",Tabelid!D19)</f>
        <v>Korruse avatud netopind (KANP):</v>
      </c>
      <c r="B47" s="47">
        <f>IF(A47="","",SUMIFS(Eksplikatsioon!F:F,Eksplikatsioon!A:A,AC47,Eksplikatsioon!C:C,Tabelid!E19))</f>
        <v>0</v>
      </c>
      <c r="AC47" s="23">
        <f t="shared" si="1"/>
        <v>1</v>
      </c>
    </row>
    <row r="48" spans="1:29" x14ac:dyDescent="0.25">
      <c r="A48" s="21" t="str">
        <f>IF(A47="","",Tabelid!D20)</f>
        <v>Korruse passiivne vakantsus (KPV):</v>
      </c>
      <c r="B48" s="47">
        <f>IF(A48="","",SUMIFS(Eksplikatsioon!F:F,Eksplikatsioon!A:A,AC48,Eksplikatsioon!C:C,Tabelid!E20))</f>
        <v>0</v>
      </c>
      <c r="AC48" s="23">
        <f t="shared" si="1"/>
        <v>1</v>
      </c>
    </row>
    <row r="49" spans="1:29" x14ac:dyDescent="0.25">
      <c r="A49" s="10" t="str">
        <f>IF(COUNTIF(Tabelid!G:G,TRUE)/10-Tabelid!H21&gt;0,MIN(Tabelid!F:F)+Tabelid!H21&amp;"."&amp;" Korrus","")</f>
        <v>2. Korrus</v>
      </c>
      <c r="AC49" s="23">
        <f>IFERROR(IF(FIND(".",A49)=3,LEFT(A49,2),LEFT(A49,1))*1,"")</f>
        <v>2</v>
      </c>
    </row>
    <row r="50" spans="1:29" x14ac:dyDescent="0.25">
      <c r="A50" s="21" t="str">
        <f>IF(A49="","",Tabelid!D22)</f>
        <v>Korruse üüritav pind (KÜP):</v>
      </c>
      <c r="B50" s="47">
        <f>IF(A50="","",SUMIFS(Eksplikatsioon!F:F,Eksplikatsioon!A:A,AC50,Eksplikatsioon!C:C,Tabelid!E22))</f>
        <v>315.19999999999993</v>
      </c>
      <c r="AC50" s="23">
        <f>AC49</f>
        <v>2</v>
      </c>
    </row>
    <row r="51" spans="1:29" x14ac:dyDescent="0.25">
      <c r="A51" s="21" t="str">
        <f>IF(A50="","",Tabelid!D23)</f>
        <v>Korruse vertikaalsete ühendusteede pind (KÜTP):</v>
      </c>
      <c r="B51" s="47">
        <f>IF(A51="","",SUMIFS(Eksplikatsioon!F:F,Eksplikatsioon!A:A,AC51,Eksplikatsioon!C:C,Tabelid!E23))</f>
        <v>47.199999999999996</v>
      </c>
      <c r="AC51" s="23">
        <f t="shared" ref="AC51:AC58" si="2">AC50</f>
        <v>2</v>
      </c>
    </row>
    <row r="52" spans="1:29" x14ac:dyDescent="0.25">
      <c r="A52" s="21" t="str">
        <f>IF(A51="","",Tabelid!D24)</f>
        <v>Korruse tehnopind (KTRP):</v>
      </c>
      <c r="B52" s="47">
        <f>IF(A52="","",SUMIFS(Eksplikatsioon!F:F,Eksplikatsioon!A:A,AC52,Eksplikatsioon!C:C,Tabelid!E24))</f>
        <v>0</v>
      </c>
      <c r="AC52" s="23">
        <f t="shared" si="2"/>
        <v>2</v>
      </c>
    </row>
    <row r="53" spans="1:29" x14ac:dyDescent="0.25">
      <c r="A53" s="21" t="str">
        <f>IF(A52="","",Tabelid!D25)</f>
        <v>Korruse netopind (KNP):</v>
      </c>
      <c r="B53" s="47">
        <f>IF(A53="","",SUM(B50:B52)+B58)</f>
        <v>362.39999999999992</v>
      </c>
      <c r="AC53" s="23">
        <f t="shared" si="2"/>
        <v>2</v>
      </c>
    </row>
    <row r="54" spans="1:29" x14ac:dyDescent="0.25">
      <c r="A54" s="21" t="str">
        <f>IF(A53="","",Tabelid!D26)</f>
        <v>Korruse suletud netopind (KSNP):</v>
      </c>
      <c r="B54" s="47">
        <f>IF(A54="","",SUMIFS(Eksplikatsioon!G:G,Eksplikatsioon!A:A,AC54))</f>
        <v>350.99999999999994</v>
      </c>
      <c r="AC54" s="23">
        <f>AC53</f>
        <v>2</v>
      </c>
    </row>
    <row r="55" spans="1:29" x14ac:dyDescent="0.25">
      <c r="A55" s="21" t="str">
        <f>IF(A53="","",Tabelid!D27)</f>
        <v>Korruse kasulik pind (KKP):</v>
      </c>
      <c r="B55" s="52">
        <v>378</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25">
      <c r="A56" s="21" t="str">
        <f>IF(A55="","",Tabelid!D28)</f>
        <v>Korruse brutopind (KBP):</v>
      </c>
      <c r="B56" s="52">
        <v>447.6</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25">
      <c r="A57" s="21" t="str">
        <f>IF(A56="","",Tabelid!D29)</f>
        <v>Korruse avatud netopind (KANP):</v>
      </c>
      <c r="B57" s="47">
        <f>IF(A57="","",SUMIFS(Eksplikatsioon!F:F,Eksplikatsioon!A:A,AC57,Eksplikatsioon!C:C,Tabelid!E29))</f>
        <v>0</v>
      </c>
      <c r="AC57" s="23">
        <f t="shared" si="2"/>
        <v>2</v>
      </c>
    </row>
    <row r="58" spans="1:29" x14ac:dyDescent="0.25">
      <c r="A58" s="21" t="str">
        <f>IF(A57="","",Tabelid!D30)</f>
        <v>Korruse passiivne vakantsus (KPV):</v>
      </c>
      <c r="B58" s="47">
        <f>IF(A58="","",SUMIFS(Eksplikatsioon!F:F,Eksplikatsioon!A:A,AC58,Eksplikatsioon!C:C,Tabelid!E30))</f>
        <v>0</v>
      </c>
      <c r="AC58" s="23">
        <f t="shared" si="2"/>
        <v>2</v>
      </c>
    </row>
    <row r="59" spans="1:29" x14ac:dyDescent="0.25">
      <c r="A59" s="10" t="str">
        <f>IF(COUNTIF(Tabelid!G:G,TRUE)/10-Tabelid!H31&gt;0,MIN(Tabelid!F:F)+Tabelid!H31&amp;"."&amp;" Korrus","")</f>
        <v>3. Korrus</v>
      </c>
      <c r="AC59" s="23">
        <f>IFERROR(IF(FIND(".",A59)=3,LEFT(A59,2),LEFT(A59,1))*1,"")</f>
        <v>3</v>
      </c>
    </row>
    <row r="60" spans="1:29" x14ac:dyDescent="0.25">
      <c r="A60" s="21" t="str">
        <f>IF(A59="","",Tabelid!D32)</f>
        <v>Korruse üüritav pind (KÜP):</v>
      </c>
      <c r="B60" s="47">
        <f>IF(A60="","",SUMIFS(Eksplikatsioon!F:F,Eksplikatsioon!A:A,AC60,Eksplikatsioon!C:C,Tabelid!E32))</f>
        <v>316.20000000000005</v>
      </c>
      <c r="AC60" s="23">
        <f>AC59</f>
        <v>3</v>
      </c>
    </row>
    <row r="61" spans="1:29" x14ac:dyDescent="0.25">
      <c r="A61" s="21" t="str">
        <f>IF(A60="","",Tabelid!D33)</f>
        <v>Korruse vertikaalsete ühendusteede pind (KÜTP):</v>
      </c>
      <c r="B61" s="47">
        <f>IF(A61="","",SUMIFS(Eksplikatsioon!F:F,Eksplikatsioon!A:A,AC61,Eksplikatsioon!C:C,Tabelid!E33))</f>
        <v>46.8</v>
      </c>
      <c r="AC61" s="23">
        <f t="shared" ref="AC61:AC68" si="3">AC60</f>
        <v>3</v>
      </c>
    </row>
    <row r="62" spans="1:29" x14ac:dyDescent="0.25">
      <c r="A62" s="21" t="str">
        <f>IF(A61="","",Tabelid!D34)</f>
        <v>Korruse tehnopind (KTRP):</v>
      </c>
      <c r="B62" s="47">
        <f>IF(A62="","",SUMIFS(Eksplikatsioon!F:F,Eksplikatsioon!A:A,AC62,Eksplikatsioon!C:C,Tabelid!E34))</f>
        <v>0</v>
      </c>
      <c r="AC62" s="23">
        <f t="shared" si="3"/>
        <v>3</v>
      </c>
    </row>
    <row r="63" spans="1:29" x14ac:dyDescent="0.25">
      <c r="A63" s="21" t="str">
        <f>IF(A62="","",Tabelid!D35)</f>
        <v>Korruse netopind (KNP):</v>
      </c>
      <c r="B63" s="47">
        <f>IF(A63="","",SUM(B60:B62)+B68)</f>
        <v>363.00000000000006</v>
      </c>
      <c r="AC63" s="23">
        <f t="shared" si="3"/>
        <v>3</v>
      </c>
    </row>
    <row r="64" spans="1:29" x14ac:dyDescent="0.25">
      <c r="A64" s="21" t="str">
        <f>IF(A63="","",Tabelid!D36)</f>
        <v>Korruse suletud netopind (KSNP):</v>
      </c>
      <c r="B64" s="47">
        <f>IF(A64="","",SUMIFS(Eksplikatsioon!G:G,Eksplikatsioon!A:A,AC64))</f>
        <v>352.4</v>
      </c>
      <c r="AC64" s="23">
        <f>AC63</f>
        <v>3</v>
      </c>
    </row>
    <row r="65" spans="1:29" x14ac:dyDescent="0.25">
      <c r="A65" s="21" t="str">
        <f>IF(A63="","",Tabelid!D37)</f>
        <v>Korruse kasulik pind (KKP):</v>
      </c>
      <c r="B65" s="52">
        <v>376.4</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25">
      <c r="A66" s="21" t="str">
        <f>IF(A65="","",Tabelid!D38)</f>
        <v>Korruse brutopind (KBP):</v>
      </c>
      <c r="B66" s="52">
        <v>447.6</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25">
      <c r="A67" s="21" t="str">
        <f>IF(A66="","",Tabelid!D39)</f>
        <v>Korruse avatud netopind (KANP):</v>
      </c>
      <c r="B67" s="47">
        <f>IF(A67="","",SUMIFS(Eksplikatsioon!F:F,Eksplikatsioon!A:A,AC67,Eksplikatsioon!C:C,Tabelid!E39))</f>
        <v>0</v>
      </c>
      <c r="AC67" s="23">
        <f t="shared" si="3"/>
        <v>3</v>
      </c>
    </row>
    <row r="68" spans="1:29" x14ac:dyDescent="0.25">
      <c r="A68" s="21" t="str">
        <f>IF(A67="","",Tabelid!D40)</f>
        <v>Korruse passiivne vakantsus (KPV):</v>
      </c>
      <c r="B68" s="47">
        <f>IF(A68="","",SUMIFS(Eksplikatsioon!F:F,Eksplikatsioon!A:A,AC68,Eksplikatsioon!C:C,Tabelid!E40))</f>
        <v>0</v>
      </c>
      <c r="AC68" s="23">
        <f t="shared" si="3"/>
        <v>3</v>
      </c>
    </row>
    <row r="69" spans="1:29" x14ac:dyDescent="0.25">
      <c r="A69" s="10" t="str">
        <f>IF(COUNTIF(Tabelid!G:G,TRUE)/10-Tabelid!H41&gt;0,MIN(Tabelid!F:F)+Tabelid!H41&amp;"."&amp;" Korrus","")</f>
        <v>4. Korrus</v>
      </c>
      <c r="AC69" s="23">
        <f>IFERROR(IF(FIND(".",A69)=3,LEFT(A69,2),LEFT(A69,1))*1,"")</f>
        <v>4</v>
      </c>
    </row>
    <row r="70" spans="1:29" x14ac:dyDescent="0.25">
      <c r="A70" s="21" t="str">
        <f>IF(A69="","",Tabelid!D42)</f>
        <v>Korruse üüritav pind (KÜP):</v>
      </c>
      <c r="B70" s="47">
        <f>IF(A70="","",SUMIFS(Eksplikatsioon!F:F,Eksplikatsioon!A:A,AC70,Eksplikatsioon!C:C,Tabelid!E42))</f>
        <v>310.60000000000002</v>
      </c>
      <c r="AC70" s="23">
        <f>AC69</f>
        <v>4</v>
      </c>
    </row>
    <row r="71" spans="1:29" x14ac:dyDescent="0.25">
      <c r="A71" s="21" t="str">
        <f>IF(A70="","",Tabelid!D43)</f>
        <v>Korruse vertikaalsete ühendusteede pind (KÜTP):</v>
      </c>
      <c r="B71" s="47">
        <f>IF(A71="","",SUMIFS(Eksplikatsioon!F:F,Eksplikatsioon!A:A,AC71,Eksplikatsioon!C:C,Tabelid!E43))</f>
        <v>46.8</v>
      </c>
      <c r="AC71" s="23">
        <f t="shared" ref="AC71:AC78" si="4">AC70</f>
        <v>4</v>
      </c>
    </row>
    <row r="72" spans="1:29" x14ac:dyDescent="0.25">
      <c r="A72" s="21" t="str">
        <f>IF(A71="","",Tabelid!D44)</f>
        <v>Korruse tehnopind (KTRP):</v>
      </c>
      <c r="B72" s="47">
        <f>IF(A72="","",SUMIFS(Eksplikatsioon!F:F,Eksplikatsioon!A:A,AC72,Eksplikatsioon!C:C,Tabelid!E44))</f>
        <v>0</v>
      </c>
      <c r="AC72" s="23">
        <f t="shared" si="4"/>
        <v>4</v>
      </c>
    </row>
    <row r="73" spans="1:29" x14ac:dyDescent="0.25">
      <c r="A73" s="21" t="str">
        <f>IF(A72="","",Tabelid!D45)</f>
        <v>Korruse netopind (KNP):</v>
      </c>
      <c r="B73" s="47">
        <f>IF(A73="","",SUM(B70:B72)+B78)</f>
        <v>357.40000000000003</v>
      </c>
      <c r="AC73" s="23">
        <f t="shared" si="4"/>
        <v>4</v>
      </c>
    </row>
    <row r="74" spans="1:29" x14ac:dyDescent="0.25">
      <c r="A74" s="21" t="str">
        <f>IF(A73="","",Tabelid!D46)</f>
        <v>Korruse suletud netopind (KSNP):</v>
      </c>
      <c r="B74" s="47">
        <f>IF(A74="","",SUMIFS(Eksplikatsioon!G:G,Eksplikatsioon!A:A,AC74))</f>
        <v>347.50000000000006</v>
      </c>
      <c r="AC74" s="23">
        <f>AC73</f>
        <v>4</v>
      </c>
    </row>
    <row r="75" spans="1:29" x14ac:dyDescent="0.25">
      <c r="A75" s="21" t="str">
        <f>IF(A73="","",Tabelid!D47)</f>
        <v>Korruse kasulik pind (KKP):</v>
      </c>
      <c r="B75" s="52">
        <v>372.8</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4</v>
      </c>
    </row>
    <row r="76" spans="1:29" x14ac:dyDescent="0.25">
      <c r="A76" s="21" t="str">
        <f>IF(A75="","",Tabelid!D48)</f>
        <v>Korruse brutopind (KBP):</v>
      </c>
      <c r="B76" s="52">
        <v>446.2</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4</v>
      </c>
    </row>
    <row r="77" spans="1:29" x14ac:dyDescent="0.25">
      <c r="A77" s="21" t="str">
        <f>IF(A76="","",Tabelid!D49)</f>
        <v>Korruse avatud netopind (KANP):</v>
      </c>
      <c r="B77" s="47">
        <f>IF(A77="","",SUMIFS(Eksplikatsioon!F:F,Eksplikatsioon!A:A,AC77,Eksplikatsioon!C:C,Tabelid!E49))</f>
        <v>0</v>
      </c>
      <c r="AC77" s="23">
        <f t="shared" si="4"/>
        <v>4</v>
      </c>
    </row>
    <row r="78" spans="1:29" x14ac:dyDescent="0.25">
      <c r="A78" s="21" t="str">
        <f>IF(A77="","",Tabelid!D50)</f>
        <v>Korruse passiivne vakantsus (KPV):</v>
      </c>
      <c r="B78" s="47">
        <f>IF(A78="","",SUMIFS(Eksplikatsioon!F:F,Eksplikatsioon!A:A,AC78,Eksplikatsioon!C:C,Tabelid!E50))</f>
        <v>0</v>
      </c>
      <c r="AC78" s="23">
        <f t="shared" si="4"/>
        <v>4</v>
      </c>
    </row>
    <row r="79" spans="1:29" x14ac:dyDescent="0.25">
      <c r="A79" s="10" t="str">
        <f>IF(COUNTIF(Tabelid!G:G,TRUE)/10-Tabelid!H51&gt;0,MIN(Tabelid!F:F)+Tabelid!H51&amp;"."&amp;" Korrus","")</f>
        <v>5. Korrus</v>
      </c>
      <c r="AC79" s="23">
        <f>IFERROR(IF(FIND(".",A79)=3,LEFT(A79,2),LEFT(A79,1))*1,"")</f>
        <v>5</v>
      </c>
    </row>
    <row r="80" spans="1:29" x14ac:dyDescent="0.25">
      <c r="A80" s="21" t="str">
        <f>IF(A79="","",Tabelid!D52)</f>
        <v>Korruse üüritav pind (KÜP):</v>
      </c>
      <c r="B80" s="47">
        <f>IF(A80="","",SUMIFS(Eksplikatsioon!F:F,Eksplikatsioon!A:A,AC80,Eksplikatsioon!C:C,Tabelid!E52))</f>
        <v>300.39999999999998</v>
      </c>
      <c r="AC80" s="23">
        <f>AC79</f>
        <v>5</v>
      </c>
    </row>
    <row r="81" spans="1:29" x14ac:dyDescent="0.25">
      <c r="A81" s="21" t="str">
        <f>IF(A80="","",Tabelid!D53)</f>
        <v>Korruse vertikaalsete ühendusteede pind (KÜTP):</v>
      </c>
      <c r="B81" s="47">
        <f>IF(A81="","",SUMIFS(Eksplikatsioon!F:F,Eksplikatsioon!A:A,AC81,Eksplikatsioon!C:C,Tabelid!E53))</f>
        <v>42.6</v>
      </c>
      <c r="AC81" s="23">
        <f t="shared" ref="AC81:AC88" si="5">AC80</f>
        <v>5</v>
      </c>
    </row>
    <row r="82" spans="1:29" x14ac:dyDescent="0.25">
      <c r="A82" s="21" t="str">
        <f>IF(A81="","",Tabelid!D54)</f>
        <v>Korruse tehnopind (KTRP):</v>
      </c>
      <c r="B82" s="47">
        <f>IF(A82="","",SUMIFS(Eksplikatsioon!F:F,Eksplikatsioon!A:A,AC82,Eksplikatsioon!C:C,Tabelid!E54))</f>
        <v>15.3</v>
      </c>
      <c r="AC82" s="23">
        <f t="shared" si="5"/>
        <v>5</v>
      </c>
    </row>
    <row r="83" spans="1:29" x14ac:dyDescent="0.25">
      <c r="A83" s="21" t="str">
        <f>IF(A82="","",Tabelid!D55)</f>
        <v>Korruse netopind (KNP):</v>
      </c>
      <c r="B83" s="47">
        <f>IF(A83="","",SUM(B80:B82)+B88)</f>
        <v>358.3</v>
      </c>
      <c r="AC83" s="23">
        <f t="shared" si="5"/>
        <v>5</v>
      </c>
    </row>
    <row r="84" spans="1:29" x14ac:dyDescent="0.25">
      <c r="A84" s="21" t="str">
        <f>IF(A83="","",Tabelid!D56)</f>
        <v>Korruse suletud netopind (KSNP):</v>
      </c>
      <c r="B84" s="47">
        <f>IF(A84="","",SUMIFS(Eksplikatsioon!G:G,Eksplikatsioon!A:A,AC84))</f>
        <v>346.39999999999992</v>
      </c>
      <c r="AC84" s="23">
        <f>AC83</f>
        <v>5</v>
      </c>
    </row>
    <row r="85" spans="1:29" x14ac:dyDescent="0.25">
      <c r="A85" s="21" t="str">
        <f>IF(A83="","",Tabelid!D57)</f>
        <v>Korruse kasulik pind (KKP):</v>
      </c>
      <c r="B85" s="52">
        <v>378</v>
      </c>
      <c r="D85" s="22"/>
      <c r="E85" s="22"/>
      <c r="F85" s="22"/>
      <c r="G85" s="22"/>
      <c r="H85" s="22"/>
      <c r="I85" s="22"/>
      <c r="J85" s="22"/>
      <c r="K85" s="22"/>
      <c r="L85" s="22"/>
      <c r="M85" s="22"/>
      <c r="N85" s="22"/>
      <c r="O85" s="22"/>
      <c r="P85" s="22"/>
      <c r="Q85" s="22"/>
      <c r="R85" s="22"/>
      <c r="S85" s="22"/>
      <c r="T85" s="22"/>
      <c r="U85" s="22"/>
      <c r="V85" s="22"/>
      <c r="W85" s="22"/>
      <c r="X85" s="22"/>
      <c r="Y85" s="22"/>
      <c r="Z85" s="22"/>
      <c r="AA85" s="22"/>
      <c r="AC85" s="23">
        <f>AC83</f>
        <v>5</v>
      </c>
    </row>
    <row r="86" spans="1:29" x14ac:dyDescent="0.25">
      <c r="A86" s="21" t="str">
        <f>IF(A85="","",Tabelid!D58)</f>
        <v>Korruse brutopind (KBP):</v>
      </c>
      <c r="B86" s="52">
        <v>446.1</v>
      </c>
      <c r="D86" s="22"/>
      <c r="E86" s="22"/>
      <c r="F86" s="22"/>
      <c r="G86" s="22"/>
      <c r="H86" s="22"/>
      <c r="I86" s="22"/>
      <c r="J86" s="22"/>
      <c r="K86" s="22"/>
      <c r="L86" s="22"/>
      <c r="M86" s="22"/>
      <c r="N86" s="22"/>
      <c r="O86" s="22"/>
      <c r="P86" s="22"/>
      <c r="Q86" s="22"/>
      <c r="R86" s="22"/>
      <c r="S86" s="22"/>
      <c r="T86" s="22"/>
      <c r="U86" s="22"/>
      <c r="V86" s="22"/>
      <c r="W86" s="22"/>
      <c r="X86" s="22"/>
      <c r="Y86" s="22"/>
      <c r="Z86" s="22"/>
      <c r="AA86" s="22"/>
      <c r="AC86" s="23">
        <f t="shared" si="5"/>
        <v>5</v>
      </c>
    </row>
    <row r="87" spans="1:29" x14ac:dyDescent="0.25">
      <c r="A87" s="21" t="str">
        <f>IF(A86="","",Tabelid!D59)</f>
        <v>Korruse avatud netopind (KANP):</v>
      </c>
      <c r="B87" s="47">
        <f>IF(A87="","",SUMIFS(Eksplikatsioon!F:F,Eksplikatsioon!A:A,AC87,Eksplikatsioon!C:C,Tabelid!E59))</f>
        <v>0</v>
      </c>
      <c r="AC87" s="23">
        <f t="shared" si="5"/>
        <v>5</v>
      </c>
    </row>
    <row r="88" spans="1:29" x14ac:dyDescent="0.25">
      <c r="A88" s="21" t="str">
        <f>IF(A87="","",Tabelid!D60)</f>
        <v>Korruse passiivne vakantsus (KPV):</v>
      </c>
      <c r="B88" s="47">
        <f>IF(A88="","",SUMIFS(Eksplikatsioon!F:F,Eksplikatsioon!A:A,AC88,Eksplikatsioon!C:C,Tabelid!E60))</f>
        <v>0</v>
      </c>
      <c r="AC88" s="23">
        <f t="shared" si="5"/>
        <v>5</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5"/>
  <sheetViews>
    <sheetView topLeftCell="D1" zoomScaleNormal="100" workbookViewId="0">
      <pane ySplit="4" topLeftCell="A5" activePane="bottomLeft" state="frozen"/>
      <selection pane="bottomLeft" activeCell="K20" sqref="K20"/>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50.140625" style="11" bestFit="1" customWidth="1"/>
    <col min="9" max="9" width="13.85546875" style="11" customWidth="1" outlineLevel="1"/>
    <col min="10" max="10" width="25.85546875" style="14" customWidth="1" outlineLevel="1"/>
    <col min="11" max="11" width="21.7109375" style="9" customWidth="1" outlineLevel="1"/>
    <col min="12" max="12" width="25.7109375" style="9" customWidth="1" outlineLevel="1"/>
    <col min="13" max="13" width="22.140625" style="9" customWidth="1" outlineLevel="1"/>
    <col min="14" max="14" width="13.42578125"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27" width="9.140625" style="9" customWidth="1" outlineLevel="2"/>
    <col min="28" max="28" width="7.140625" style="9" customWidth="1" outlineLevel="2"/>
    <col min="29" max="29" width="6.5703125" style="9" customWidth="1" outlineLevel="2"/>
    <col min="30" max="30" width="8.140625" style="9" customWidth="1" outlineLevel="2"/>
    <col min="31" max="31" width="9.85546875" style="9" customWidth="1" outlineLevel="2"/>
    <col min="32" max="32" width="11.42578125" style="9" customWidth="1" outlineLevel="2"/>
    <col min="33" max="33" width="16.42578125" style="9" customWidth="1" outlineLevel="2"/>
    <col min="34" max="34" width="9.140625" style="9" customWidth="1" outlineLevel="1"/>
    <col min="35" max="16384" width="9.140625" style="9"/>
  </cols>
  <sheetData>
    <row r="1" spans="1:37" x14ac:dyDescent="0.25">
      <c r="A1" s="8" t="s">
        <v>22</v>
      </c>
      <c r="B1" s="13" t="str">
        <f>IF('Hoone üldandmed'!B2="","",'Hoone üldandmed'!B2)</f>
        <v>Tartu maakond, Tartu linn, Pepleri tn 35</v>
      </c>
      <c r="H1" s="33"/>
    </row>
    <row r="2" spans="1:37" x14ac:dyDescent="0.25">
      <c r="A2" s="10"/>
      <c r="B2" s="20"/>
      <c r="H2" s="33"/>
    </row>
    <row r="3" spans="1:37" x14ac:dyDescent="0.25">
      <c r="A3" s="59" t="s">
        <v>83</v>
      </c>
      <c r="B3" s="60" t="s">
        <v>84</v>
      </c>
      <c r="C3" s="59" t="s">
        <v>85</v>
      </c>
      <c r="D3" s="61" t="s">
        <v>86</v>
      </c>
      <c r="E3" s="61" t="s">
        <v>87</v>
      </c>
      <c r="F3" s="61" t="s">
        <v>88</v>
      </c>
      <c r="G3" s="62" t="s">
        <v>89</v>
      </c>
      <c r="H3" s="59" t="s">
        <v>90</v>
      </c>
      <c r="I3" s="59"/>
      <c r="J3" s="59"/>
      <c r="K3" s="59"/>
      <c r="L3" s="59"/>
      <c r="M3" s="59"/>
      <c r="O3" s="31" t="s">
        <v>91</v>
      </c>
      <c r="P3" s="31"/>
      <c r="Q3" s="31"/>
      <c r="R3" s="31"/>
      <c r="S3" s="31"/>
      <c r="T3" s="31"/>
      <c r="U3" s="31"/>
      <c r="V3" s="31"/>
      <c r="W3" s="31"/>
      <c r="X3" s="31"/>
      <c r="Y3" s="31"/>
      <c r="Z3" s="31"/>
      <c r="AA3" s="31"/>
      <c r="AB3" s="31"/>
      <c r="AC3" s="31"/>
      <c r="AD3" s="31"/>
      <c r="AE3" s="31"/>
      <c r="AF3" s="31"/>
      <c r="AG3" s="31"/>
    </row>
    <row r="4" spans="1:37" ht="43.5" customHeight="1" x14ac:dyDescent="0.25">
      <c r="A4" s="16" t="s">
        <v>92</v>
      </c>
      <c r="B4" s="17" t="s">
        <v>93</v>
      </c>
      <c r="C4" s="16" t="s">
        <v>94</v>
      </c>
      <c r="D4" s="16" t="s">
        <v>95</v>
      </c>
      <c r="E4" s="16" t="s">
        <v>96</v>
      </c>
      <c r="F4" s="48" t="s">
        <v>97</v>
      </c>
      <c r="G4" s="48" t="s">
        <v>98</v>
      </c>
      <c r="H4" s="16" t="s">
        <v>99</v>
      </c>
      <c r="I4" s="16" t="s">
        <v>100</v>
      </c>
      <c r="J4" s="104" t="s">
        <v>101</v>
      </c>
      <c r="K4" s="16" t="s">
        <v>2</v>
      </c>
      <c r="L4" s="16" t="s">
        <v>3</v>
      </c>
      <c r="M4" s="16" t="s">
        <v>102</v>
      </c>
      <c r="N4" s="16"/>
      <c r="O4" s="28" t="str">
        <f ca="1">IF(INDIRECT("'Lepingu lisa'!R"&amp;COLUMN()-10&amp;"C49",FALSE)="","",INDIRECT("'Lepingu lisa'!R"&amp;COLUMN()-12&amp;"C49",FALSE))</f>
        <v>Sotsiaalkindlustusamet</v>
      </c>
      <c r="P4" s="28" t="str">
        <f t="shared" ref="P4:AG4" ca="1" si="0">IF(INDIRECT("'Lepingu lisa'!R"&amp;COLUMN()-10&amp;"C49",FALSE)="","",INDIRECT("'Lepingu lisa'!R"&amp;COLUMN()-12&amp;"C49",FALSE))</f>
        <v>Rahandusministeerium</v>
      </c>
      <c r="Q4" s="28" t="str">
        <f t="shared" ca="1" si="0"/>
        <v>Tervise Arengu Instituut</v>
      </c>
      <c r="R4" s="28" t="str">
        <f t="shared" ca="1" si="0"/>
        <v>Tarbijakaitse ja Tehnilise Järelevalve Amet</v>
      </c>
      <c r="S4" s="28" t="str">
        <f t="shared" ca="1" si="0"/>
        <v>Tervise ja Heaolu Infosüsteemide Keskus</v>
      </c>
      <c r="T4" s="28" t="str">
        <f t="shared" ca="1" si="0"/>
        <v>Aktiivne vakantsus</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27</v>
      </c>
      <c r="B5" s="19" t="s">
        <v>103</v>
      </c>
      <c r="C5" s="18" t="s">
        <v>104</v>
      </c>
      <c r="D5" s="18" t="s">
        <v>105</v>
      </c>
      <c r="E5" s="18" t="s">
        <v>106</v>
      </c>
      <c r="F5" s="49">
        <v>11.7</v>
      </c>
      <c r="G5" s="49">
        <v>11.7</v>
      </c>
      <c r="H5" s="18" t="s">
        <v>107</v>
      </c>
      <c r="I5" s="11" t="str">
        <f>LEFT(Tabel1[[#This Row],[Ruumi tüüp (TALO Tüüpruumide nimestik)]],2)</f>
        <v>91</v>
      </c>
      <c r="J5" s="22" t="s">
        <v>108</v>
      </c>
      <c r="K5" s="18"/>
      <c r="L5" s="11" t="str">
        <f>IFERROR(VLOOKUP(Tabel1[[#This Row],[Üürnik]],'Lepingu lisa'!$AW$3:$AX$22,2,FALSE),"")</f>
        <v/>
      </c>
      <c r="M5" s="11" t="str">
        <f>IFERROR(VLOOKUP(Tabel1[[#This Row],[Jaotus]],Tabelid!L:M,2,FALSE),"")</f>
        <v>MUU_OTHER</v>
      </c>
      <c r="N5" s="11"/>
      <c r="O5" s="32">
        <v>71</v>
      </c>
      <c r="P5" s="32">
        <v>12</v>
      </c>
      <c r="Q5" s="32">
        <v>9</v>
      </c>
      <c r="R5" s="32">
        <v>0</v>
      </c>
      <c r="S5" s="32">
        <v>8</v>
      </c>
      <c r="T5" s="32">
        <v>0</v>
      </c>
      <c r="U5" s="32"/>
      <c r="V5" s="32"/>
      <c r="W5" s="32"/>
      <c r="X5" s="32"/>
      <c r="Y5" s="32"/>
      <c r="Z5" s="32"/>
      <c r="AA5" s="32"/>
      <c r="AB5" s="32"/>
      <c r="AC5" s="32"/>
      <c r="AD5" s="32"/>
      <c r="AE5" s="32"/>
      <c r="AF5" s="32"/>
      <c r="AG5" s="32"/>
    </row>
    <row r="6" spans="1:37" x14ac:dyDescent="0.25">
      <c r="A6" s="18" t="s">
        <v>27</v>
      </c>
      <c r="B6" s="19" t="s">
        <v>109</v>
      </c>
      <c r="C6" s="18" t="s">
        <v>110</v>
      </c>
      <c r="D6" s="18" t="s">
        <v>111</v>
      </c>
      <c r="E6" s="18" t="s">
        <v>112</v>
      </c>
      <c r="F6" s="49">
        <v>2.5</v>
      </c>
      <c r="G6" s="49">
        <v>2.5</v>
      </c>
      <c r="H6" s="18"/>
      <c r="I6" s="11" t="str">
        <f>LEFT(Tabel1[[#This Row],[Ruumi tüüp (TALO Tüüpruumide nimestik)]],2)</f>
        <v>97</v>
      </c>
      <c r="J6" s="22"/>
      <c r="K6" s="18"/>
      <c r="L6" s="11" t="str">
        <f>IFERROR(VLOOKUP(Tabel1[[#This Row],[Üürnik]],'Lepingu lisa'!$AW$3:$AX$22,2,FALSE),"")</f>
        <v/>
      </c>
      <c r="M6" s="11" t="str">
        <f>IFERROR(VLOOKUP(Tabel1[[#This Row],[Jaotus]],Tabelid!L:M,2,FALSE),"")</f>
        <v/>
      </c>
      <c r="N6" s="11"/>
      <c r="O6" s="32"/>
      <c r="P6" s="32"/>
      <c r="Q6" s="32"/>
      <c r="R6" s="32"/>
      <c r="S6" s="32"/>
      <c r="T6" s="32"/>
      <c r="U6" s="32"/>
      <c r="V6" s="32"/>
      <c r="W6" s="32"/>
      <c r="X6" s="32"/>
      <c r="Y6" s="32"/>
      <c r="Z6" s="32"/>
      <c r="AA6" s="32"/>
      <c r="AB6" s="32"/>
      <c r="AC6" s="32"/>
      <c r="AD6" s="32"/>
      <c r="AE6" s="32"/>
      <c r="AF6" s="32"/>
      <c r="AG6" s="32"/>
    </row>
    <row r="7" spans="1:37" x14ac:dyDescent="0.25">
      <c r="A7" s="18" t="s">
        <v>27</v>
      </c>
      <c r="B7" s="19" t="s">
        <v>113</v>
      </c>
      <c r="C7" s="18" t="s">
        <v>110</v>
      </c>
      <c r="D7" s="18" t="s">
        <v>111</v>
      </c>
      <c r="E7" s="18" t="s">
        <v>112</v>
      </c>
      <c r="F7" s="49">
        <v>5.2</v>
      </c>
      <c r="G7" s="49">
        <v>5.2</v>
      </c>
      <c r="H7" s="18"/>
      <c r="I7" s="11" t="str">
        <f>LEFT(Tabel1[[#This Row],[Ruumi tüüp (TALO Tüüpruumide nimestik)]],2)</f>
        <v>97</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25">
      <c r="A8" s="18" t="s">
        <v>27</v>
      </c>
      <c r="B8" s="19" t="s">
        <v>114</v>
      </c>
      <c r="C8" s="18" t="s">
        <v>110</v>
      </c>
      <c r="D8" s="18" t="s">
        <v>115</v>
      </c>
      <c r="E8" s="18" t="s">
        <v>116</v>
      </c>
      <c r="F8" s="49">
        <v>6</v>
      </c>
      <c r="G8" s="49">
        <v>6</v>
      </c>
      <c r="H8" s="18"/>
      <c r="I8" s="11" t="str">
        <f>LEFT(Tabel1[[#This Row],[Ruumi tüüp (TALO Tüüpruumide nimestik)]],2)</f>
        <v>94</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x14ac:dyDescent="0.25">
      <c r="A9" s="18" t="s">
        <v>27</v>
      </c>
      <c r="B9" s="19" t="s">
        <v>117</v>
      </c>
      <c r="C9" s="18" t="s">
        <v>110</v>
      </c>
      <c r="D9" s="18" t="s">
        <v>115</v>
      </c>
      <c r="E9" s="18" t="s">
        <v>116</v>
      </c>
      <c r="F9" s="49">
        <v>3.7</v>
      </c>
      <c r="G9" s="49">
        <v>3.7</v>
      </c>
      <c r="H9" s="18"/>
      <c r="I9" s="11" t="str">
        <f>LEFT(Tabel1[[#This Row],[Ruumi tüüp (TALO Tüüpruumide nimestik)]],2)</f>
        <v>94</v>
      </c>
      <c r="J9" s="22"/>
      <c r="K9" s="18"/>
      <c r="L9" s="11" t="str">
        <f>IFERROR(VLOOKUP(Tabel1[[#This Row],[Üürnik]],'Lepingu lisa'!$AW$3:$AX$22,2,FALSE),"")</f>
        <v/>
      </c>
      <c r="M9" s="11" t="str">
        <f>IFERROR(VLOOKUP(Tabel1[[#This Row],[Jaotus]],Tabelid!L:M,2,FALSE),"")</f>
        <v/>
      </c>
      <c r="N9" s="11"/>
      <c r="O9" s="32"/>
      <c r="P9" s="32"/>
      <c r="Q9" s="32"/>
      <c r="R9" s="32"/>
      <c r="S9" s="32"/>
      <c r="T9" s="32"/>
      <c r="U9" s="32"/>
      <c r="V9" s="32"/>
      <c r="W9" s="32"/>
      <c r="X9" s="32"/>
      <c r="Y9" s="32"/>
      <c r="Z9" s="32"/>
      <c r="AA9" s="32"/>
      <c r="AB9" s="32"/>
      <c r="AC9" s="32"/>
      <c r="AD9" s="32"/>
      <c r="AE9" s="32"/>
      <c r="AF9" s="32"/>
      <c r="AG9" s="32"/>
    </row>
    <row r="10" spans="1:37" x14ac:dyDescent="0.25">
      <c r="A10" s="18" t="s">
        <v>27</v>
      </c>
      <c r="B10" s="19" t="s">
        <v>118</v>
      </c>
      <c r="C10" s="18" t="s">
        <v>104</v>
      </c>
      <c r="D10" s="18" t="s">
        <v>105</v>
      </c>
      <c r="E10" s="18" t="s">
        <v>106</v>
      </c>
      <c r="F10" s="49">
        <v>9.1999999999999993</v>
      </c>
      <c r="G10" s="49">
        <v>8.6</v>
      </c>
      <c r="H10" s="18" t="s">
        <v>107</v>
      </c>
      <c r="I10" s="11" t="str">
        <f>LEFT(Tabel1[[#This Row],[Ruumi tüüp (TALO Tüüpruumide nimestik)]],2)</f>
        <v>91</v>
      </c>
      <c r="J10" s="22" t="s">
        <v>108</v>
      </c>
      <c r="K10" s="18"/>
      <c r="L10" s="11" t="str">
        <f>IFERROR(VLOOKUP(Tabel1[[#This Row],[Üürnik]],'Lepingu lisa'!$AW$3:$AX$22,2,FALSE),"")</f>
        <v/>
      </c>
      <c r="M10" s="11" t="str">
        <f>IFERROR(VLOOKUP(Tabel1[[#This Row],[Jaotus]],Tabelid!L:M,2,FALSE),"")</f>
        <v>MUU_OTHER</v>
      </c>
      <c r="N10" s="11"/>
      <c r="O10" s="32">
        <v>71</v>
      </c>
      <c r="P10" s="32">
        <v>12</v>
      </c>
      <c r="Q10" s="32">
        <v>9</v>
      </c>
      <c r="R10" s="32">
        <v>0</v>
      </c>
      <c r="S10" s="32">
        <v>8</v>
      </c>
      <c r="T10" s="32">
        <v>0</v>
      </c>
      <c r="U10" s="32"/>
      <c r="V10" s="32"/>
      <c r="W10" s="32"/>
      <c r="X10" s="32"/>
      <c r="Y10" s="32"/>
      <c r="Z10" s="32"/>
      <c r="AA10" s="32"/>
      <c r="AB10" s="32"/>
      <c r="AC10" s="32"/>
      <c r="AD10" s="32"/>
      <c r="AE10" s="32"/>
      <c r="AF10" s="32"/>
      <c r="AG10" s="32"/>
    </row>
    <row r="11" spans="1:37" x14ac:dyDescent="0.25">
      <c r="A11" s="18" t="s">
        <v>27</v>
      </c>
      <c r="B11" s="19" t="s">
        <v>119</v>
      </c>
      <c r="C11" s="18" t="s">
        <v>104</v>
      </c>
      <c r="D11" s="18" t="s">
        <v>120</v>
      </c>
      <c r="E11" s="18" t="s">
        <v>121</v>
      </c>
      <c r="F11" s="49">
        <v>1.7</v>
      </c>
      <c r="G11" s="49">
        <v>1.4</v>
      </c>
      <c r="H11" s="18" t="s">
        <v>107</v>
      </c>
      <c r="I11" s="11" t="str">
        <f>LEFT(Tabel1[[#This Row],[Ruumi tüüp (TALO Tüüpruumide nimestik)]],2)</f>
        <v>73</v>
      </c>
      <c r="J11" s="22" t="s">
        <v>108</v>
      </c>
      <c r="K11" s="18"/>
      <c r="L11" s="11" t="str">
        <f>IFERROR(VLOOKUP(Tabel1[[#This Row],[Üürnik]],'Lepingu lisa'!$AW$3:$AX$22,2,FALSE),"")</f>
        <v/>
      </c>
      <c r="M11" s="11" t="str">
        <f>IFERROR(VLOOKUP(Tabel1[[#This Row],[Jaotus]],Tabelid!L:M,2,FALSE),"")</f>
        <v>MUU_OTHER</v>
      </c>
      <c r="N11" s="11"/>
      <c r="O11" s="32">
        <v>71</v>
      </c>
      <c r="P11" s="32">
        <v>12</v>
      </c>
      <c r="Q11" s="32">
        <v>9</v>
      </c>
      <c r="R11" s="32">
        <v>0</v>
      </c>
      <c r="S11" s="32">
        <v>8</v>
      </c>
      <c r="T11" s="32">
        <v>0</v>
      </c>
      <c r="U11" s="32"/>
      <c r="V11" s="32"/>
      <c r="W11" s="32"/>
      <c r="X11" s="32"/>
      <c r="Y11" s="32"/>
      <c r="Z11" s="32"/>
      <c r="AA11" s="32"/>
      <c r="AB11" s="32"/>
      <c r="AC11" s="32"/>
      <c r="AD11" s="32"/>
      <c r="AE11" s="32"/>
      <c r="AF11" s="32"/>
      <c r="AG11" s="32"/>
    </row>
    <row r="12" spans="1:37" x14ac:dyDescent="0.25">
      <c r="A12" s="18" t="s">
        <v>27</v>
      </c>
      <c r="B12" s="19" t="s">
        <v>122</v>
      </c>
      <c r="C12" s="18" t="s">
        <v>104</v>
      </c>
      <c r="D12" s="18" t="s">
        <v>105</v>
      </c>
      <c r="E12" s="18" t="s">
        <v>106</v>
      </c>
      <c r="F12" s="49">
        <v>9</v>
      </c>
      <c r="G12" s="49">
        <v>8.5</v>
      </c>
      <c r="H12" s="18" t="s">
        <v>107</v>
      </c>
      <c r="I12" s="11" t="str">
        <f>LEFT(Tabel1[[#This Row],[Ruumi tüüp (TALO Tüüpruumide nimestik)]],2)</f>
        <v>91</v>
      </c>
      <c r="J12" s="22" t="s">
        <v>108</v>
      </c>
      <c r="K12" s="18"/>
      <c r="L12" s="11" t="str">
        <f>IFERROR(VLOOKUP(Tabel1[[#This Row],[Üürnik]],'Lepingu lisa'!$AW$3:$AX$22,2,FALSE),"")</f>
        <v/>
      </c>
      <c r="M12" s="11" t="str">
        <f>IFERROR(VLOOKUP(Tabel1[[#This Row],[Jaotus]],Tabelid!L:M,2,FALSE),"")</f>
        <v>MUU_OTHER</v>
      </c>
      <c r="N12" s="11"/>
      <c r="O12" s="32">
        <v>71</v>
      </c>
      <c r="P12" s="32">
        <v>12</v>
      </c>
      <c r="Q12" s="32">
        <v>9</v>
      </c>
      <c r="R12" s="32">
        <v>0</v>
      </c>
      <c r="S12" s="32">
        <v>8</v>
      </c>
      <c r="T12" s="32">
        <v>0</v>
      </c>
      <c r="U12" s="32"/>
      <c r="V12" s="32"/>
      <c r="W12" s="32"/>
      <c r="X12" s="32"/>
      <c r="Y12" s="32"/>
      <c r="Z12" s="32"/>
      <c r="AA12" s="32"/>
      <c r="AB12" s="32"/>
      <c r="AC12" s="32"/>
      <c r="AD12" s="32"/>
      <c r="AE12" s="32"/>
      <c r="AF12" s="32"/>
      <c r="AG12" s="32"/>
    </row>
    <row r="13" spans="1:37" x14ac:dyDescent="0.25">
      <c r="A13" s="18" t="s">
        <v>27</v>
      </c>
      <c r="B13" s="19" t="s">
        <v>123</v>
      </c>
      <c r="C13" s="18" t="s">
        <v>104</v>
      </c>
      <c r="D13" s="18" t="s">
        <v>124</v>
      </c>
      <c r="E13" s="18" t="s">
        <v>125</v>
      </c>
      <c r="F13" s="49">
        <v>22.6</v>
      </c>
      <c r="G13" s="49">
        <v>22.1</v>
      </c>
      <c r="H13" s="18" t="s">
        <v>107</v>
      </c>
      <c r="I13" s="11" t="str">
        <f>LEFT(Tabel1[[#This Row],[Ruumi tüüp (TALO Tüüpruumide nimestik)]],2)</f>
        <v>51</v>
      </c>
      <c r="J13" s="22" t="s">
        <v>108</v>
      </c>
      <c r="K13" s="18"/>
      <c r="L13" s="11" t="str">
        <f>IFERROR(VLOOKUP(Tabel1[[#This Row],[Üürnik]],'Lepingu lisa'!$AW$3:$AX$22,2,FALSE),"")</f>
        <v/>
      </c>
      <c r="M13" s="11" t="str">
        <f>IFERROR(VLOOKUP(Tabel1[[#This Row],[Jaotus]],Tabelid!L:M,2,FALSE),"")</f>
        <v>MUU_OTHER</v>
      </c>
      <c r="N13" s="11"/>
      <c r="O13" s="32">
        <v>71</v>
      </c>
      <c r="P13" s="32">
        <v>12</v>
      </c>
      <c r="Q13" s="32">
        <v>9</v>
      </c>
      <c r="R13" s="32">
        <v>0</v>
      </c>
      <c r="S13" s="32">
        <v>8</v>
      </c>
      <c r="T13" s="32">
        <v>0</v>
      </c>
      <c r="U13" s="32"/>
      <c r="V13" s="32"/>
      <c r="W13" s="32"/>
      <c r="X13" s="32"/>
      <c r="Y13" s="32"/>
      <c r="Z13" s="32"/>
      <c r="AA13" s="32"/>
      <c r="AB13" s="32"/>
      <c r="AC13" s="32"/>
      <c r="AD13" s="32"/>
      <c r="AE13" s="32"/>
      <c r="AF13" s="32"/>
      <c r="AG13" s="32"/>
    </row>
    <row r="14" spans="1:37" x14ac:dyDescent="0.25">
      <c r="A14" s="18" t="s">
        <v>27</v>
      </c>
      <c r="B14" s="19" t="s">
        <v>126</v>
      </c>
      <c r="C14" s="18" t="s">
        <v>104</v>
      </c>
      <c r="D14" s="18" t="s">
        <v>127</v>
      </c>
      <c r="E14" s="18" t="s">
        <v>128</v>
      </c>
      <c r="F14" s="49">
        <v>5.0999999999999996</v>
      </c>
      <c r="G14" s="49">
        <v>4.7</v>
      </c>
      <c r="H14" s="18" t="s">
        <v>107</v>
      </c>
      <c r="I14" s="11" t="str">
        <f>LEFT(Tabel1[[#This Row],[Ruumi tüüp (TALO Tüüpruumide nimestik)]],2)</f>
        <v>71</v>
      </c>
      <c r="J14" s="22" t="s">
        <v>108</v>
      </c>
      <c r="K14" s="18"/>
      <c r="L14" s="11" t="str">
        <f>IFERROR(VLOOKUP(Tabel1[[#This Row],[Üürnik]],'Lepingu lisa'!$AW$3:$AX$22,2,FALSE),"")</f>
        <v/>
      </c>
      <c r="M14" s="11" t="str">
        <f>IFERROR(VLOOKUP(Tabel1[[#This Row],[Jaotus]],Tabelid!L:M,2,FALSE),"")</f>
        <v>MUU_OTHER</v>
      </c>
      <c r="N14" s="11"/>
      <c r="O14" s="32">
        <v>71</v>
      </c>
      <c r="P14" s="32">
        <v>12</v>
      </c>
      <c r="Q14" s="32">
        <v>9</v>
      </c>
      <c r="R14" s="32">
        <v>0</v>
      </c>
      <c r="S14" s="32">
        <v>8</v>
      </c>
      <c r="T14" s="32">
        <v>0</v>
      </c>
      <c r="U14" s="32"/>
      <c r="V14" s="32"/>
      <c r="W14" s="32"/>
      <c r="X14" s="32"/>
      <c r="Y14" s="32"/>
      <c r="Z14" s="32"/>
      <c r="AA14" s="32"/>
      <c r="AB14" s="32"/>
      <c r="AC14" s="32"/>
      <c r="AD14" s="32"/>
      <c r="AE14" s="32"/>
      <c r="AF14" s="32"/>
      <c r="AG14" s="32"/>
    </row>
    <row r="15" spans="1:37" x14ac:dyDescent="0.25">
      <c r="A15" s="18" t="s">
        <v>27</v>
      </c>
      <c r="B15" s="19" t="s">
        <v>129</v>
      </c>
      <c r="C15" s="18" t="s">
        <v>104</v>
      </c>
      <c r="D15" s="18" t="s">
        <v>130</v>
      </c>
      <c r="E15" s="18" t="s">
        <v>131</v>
      </c>
      <c r="F15" s="49">
        <v>4.9000000000000004</v>
      </c>
      <c r="G15" s="49">
        <v>4.4000000000000004</v>
      </c>
      <c r="H15" s="18" t="s">
        <v>107</v>
      </c>
      <c r="I15" s="11" t="str">
        <f>LEFT(Tabel1[[#This Row],[Ruumi tüüp (TALO Tüüpruumide nimestik)]],2)</f>
        <v>72</v>
      </c>
      <c r="J15" s="22" t="s">
        <v>108</v>
      </c>
      <c r="K15" s="18"/>
      <c r="L15" s="11" t="str">
        <f>IFERROR(VLOOKUP(Tabel1[[#This Row],[Üürnik]],'Lepingu lisa'!$AW$3:$AX$22,2,FALSE),"")</f>
        <v/>
      </c>
      <c r="M15" s="11" t="str">
        <f>IFERROR(VLOOKUP(Tabel1[[#This Row],[Jaotus]],Tabelid!L:M,2,FALSE),"")</f>
        <v>MUU_OTHER</v>
      </c>
      <c r="N15" s="11"/>
      <c r="O15" s="32">
        <v>71</v>
      </c>
      <c r="P15" s="32">
        <v>12</v>
      </c>
      <c r="Q15" s="32">
        <v>9</v>
      </c>
      <c r="R15" s="32">
        <v>0</v>
      </c>
      <c r="S15" s="32">
        <v>8</v>
      </c>
      <c r="T15" s="32">
        <v>0</v>
      </c>
      <c r="U15" s="32"/>
      <c r="V15" s="32"/>
      <c r="W15" s="32"/>
      <c r="X15" s="32"/>
      <c r="Y15" s="32"/>
      <c r="Z15" s="32"/>
      <c r="AA15" s="32"/>
      <c r="AB15" s="32"/>
      <c r="AC15" s="32"/>
      <c r="AD15" s="32"/>
      <c r="AE15" s="32"/>
      <c r="AF15" s="32"/>
      <c r="AG15" s="32"/>
    </row>
    <row r="16" spans="1:37" x14ac:dyDescent="0.25">
      <c r="A16" s="18" t="s">
        <v>27</v>
      </c>
      <c r="B16" s="19" t="s">
        <v>132</v>
      </c>
      <c r="C16" s="18" t="s">
        <v>104</v>
      </c>
      <c r="D16" s="18" t="s">
        <v>127</v>
      </c>
      <c r="E16" s="18" t="s">
        <v>128</v>
      </c>
      <c r="F16" s="49">
        <v>5.2</v>
      </c>
      <c r="G16" s="49">
        <v>5</v>
      </c>
      <c r="H16" s="18" t="s">
        <v>107</v>
      </c>
      <c r="I16" s="11" t="str">
        <f>LEFT(Tabel1[[#This Row],[Ruumi tüüp (TALO Tüüpruumide nimestik)]],2)</f>
        <v>71</v>
      </c>
      <c r="J16" s="22" t="s">
        <v>108</v>
      </c>
      <c r="K16" s="18"/>
      <c r="L16" s="11" t="str">
        <f>IFERROR(VLOOKUP(Tabel1[[#This Row],[Üürnik]],'Lepingu lisa'!$AW$3:$AX$22,2,FALSE),"")</f>
        <v/>
      </c>
      <c r="M16" s="11" t="str">
        <f>IFERROR(VLOOKUP(Tabel1[[#This Row],[Jaotus]],Tabelid!L:M,2,FALSE),"")</f>
        <v>MUU_OTHER</v>
      </c>
      <c r="N16" s="11"/>
      <c r="O16" s="32">
        <v>71</v>
      </c>
      <c r="P16" s="32">
        <v>12</v>
      </c>
      <c r="Q16" s="32">
        <v>9</v>
      </c>
      <c r="R16" s="32">
        <v>0</v>
      </c>
      <c r="S16" s="32">
        <v>8</v>
      </c>
      <c r="T16" s="32">
        <v>0</v>
      </c>
      <c r="U16" s="32"/>
      <c r="V16" s="32"/>
      <c r="W16" s="32"/>
      <c r="X16" s="32"/>
      <c r="Y16" s="32"/>
      <c r="Z16" s="32"/>
      <c r="AA16" s="32"/>
      <c r="AB16" s="32"/>
      <c r="AC16" s="32"/>
      <c r="AD16" s="32"/>
      <c r="AE16" s="32"/>
      <c r="AF16" s="32"/>
      <c r="AG16" s="32"/>
    </row>
    <row r="17" spans="1:33" x14ac:dyDescent="0.25">
      <c r="A17" s="18" t="s">
        <v>27</v>
      </c>
      <c r="B17" s="19" t="s">
        <v>133</v>
      </c>
      <c r="C17" s="18" t="s">
        <v>104</v>
      </c>
      <c r="D17" s="18" t="s">
        <v>130</v>
      </c>
      <c r="E17" s="18" t="s">
        <v>131</v>
      </c>
      <c r="F17" s="49">
        <v>4.5999999999999996</v>
      </c>
      <c r="G17" s="49">
        <v>4.4000000000000004</v>
      </c>
      <c r="H17" s="18" t="s">
        <v>107</v>
      </c>
      <c r="I17" s="11" t="str">
        <f>LEFT(Tabel1[[#This Row],[Ruumi tüüp (TALO Tüüpruumide nimestik)]],2)</f>
        <v>72</v>
      </c>
      <c r="J17" s="22" t="s">
        <v>108</v>
      </c>
      <c r="K17" s="18"/>
      <c r="L17" s="11" t="str">
        <f>IFERROR(VLOOKUP(Tabel1[[#This Row],[Üürnik]],'Lepingu lisa'!$AW$3:$AX$22,2,FALSE),"")</f>
        <v/>
      </c>
      <c r="M17" s="11" t="str">
        <f>IFERROR(VLOOKUP(Tabel1[[#This Row],[Jaotus]],Tabelid!L:M,2,FALSE),"")</f>
        <v>MUU_OTHER</v>
      </c>
      <c r="N17" s="11"/>
      <c r="O17" s="32">
        <v>71</v>
      </c>
      <c r="P17" s="32">
        <v>12</v>
      </c>
      <c r="Q17" s="32">
        <v>9</v>
      </c>
      <c r="R17" s="32">
        <v>0</v>
      </c>
      <c r="S17" s="32">
        <v>8</v>
      </c>
      <c r="T17" s="32">
        <v>0</v>
      </c>
      <c r="U17" s="32"/>
      <c r="V17" s="32"/>
      <c r="W17" s="32"/>
      <c r="X17" s="32"/>
      <c r="Y17" s="32"/>
      <c r="Z17" s="32"/>
      <c r="AA17" s="32"/>
      <c r="AB17" s="32"/>
      <c r="AC17" s="32"/>
      <c r="AD17" s="32"/>
      <c r="AE17" s="32"/>
      <c r="AF17" s="32"/>
      <c r="AG17" s="32"/>
    </row>
    <row r="18" spans="1:33" x14ac:dyDescent="0.25">
      <c r="A18" s="18" t="s">
        <v>27</v>
      </c>
      <c r="B18" s="19" t="s">
        <v>134</v>
      </c>
      <c r="C18" s="18" t="s">
        <v>104</v>
      </c>
      <c r="D18" s="18" t="s">
        <v>120</v>
      </c>
      <c r="E18" s="18" t="s">
        <v>121</v>
      </c>
      <c r="F18" s="49">
        <v>2</v>
      </c>
      <c r="G18" s="49">
        <v>1.7</v>
      </c>
      <c r="H18" s="18" t="s">
        <v>107</v>
      </c>
      <c r="I18" s="11" t="str">
        <f>LEFT(Tabel1[[#This Row],[Ruumi tüüp (TALO Tüüpruumide nimestik)]],2)</f>
        <v>73</v>
      </c>
      <c r="J18" s="22" t="s">
        <v>108</v>
      </c>
      <c r="K18" s="18"/>
      <c r="L18" s="11" t="str">
        <f>IFERROR(VLOOKUP(Tabel1[[#This Row],[Üürnik]],'Lepingu lisa'!$AW$3:$AX$22,2,FALSE),"")</f>
        <v/>
      </c>
      <c r="M18" s="11" t="str">
        <f>IFERROR(VLOOKUP(Tabel1[[#This Row],[Jaotus]],Tabelid!L:M,2,FALSE),"")</f>
        <v>MUU_OTHER</v>
      </c>
      <c r="N18" s="11"/>
      <c r="O18" s="32">
        <v>71</v>
      </c>
      <c r="P18" s="32">
        <v>12</v>
      </c>
      <c r="Q18" s="32">
        <v>9</v>
      </c>
      <c r="R18" s="32">
        <v>0</v>
      </c>
      <c r="S18" s="32">
        <v>8</v>
      </c>
      <c r="T18" s="32">
        <v>0</v>
      </c>
      <c r="U18" s="32"/>
      <c r="V18" s="32"/>
      <c r="W18" s="32"/>
      <c r="X18" s="32"/>
      <c r="Y18" s="32"/>
      <c r="Z18" s="32"/>
      <c r="AA18" s="32"/>
      <c r="AB18" s="32"/>
      <c r="AC18" s="32"/>
      <c r="AD18" s="32"/>
      <c r="AE18" s="32"/>
      <c r="AF18" s="32"/>
      <c r="AG18" s="32"/>
    </row>
    <row r="19" spans="1:33" x14ac:dyDescent="0.25">
      <c r="A19" s="18" t="s">
        <v>27</v>
      </c>
      <c r="B19" s="19" t="s">
        <v>135</v>
      </c>
      <c r="C19" s="18" t="s">
        <v>104</v>
      </c>
      <c r="D19" s="18" t="s">
        <v>136</v>
      </c>
      <c r="E19" s="18" t="s">
        <v>137</v>
      </c>
      <c r="F19" s="49">
        <v>15.8</v>
      </c>
      <c r="G19" s="49">
        <v>15.7</v>
      </c>
      <c r="H19" s="18"/>
      <c r="I19" s="11" t="str">
        <f>LEFT(Tabel1[[#This Row],[Ruumi tüüp (TALO Tüüpruumide nimestik)]],2)</f>
        <v>59</v>
      </c>
      <c r="J19" s="22" t="s">
        <v>4</v>
      </c>
      <c r="K19" s="18" t="s">
        <v>10</v>
      </c>
      <c r="L19" s="11" t="str">
        <f>IFERROR(VLOOKUP(Tabel1[[#This Row],[Üürnik]],'Lepingu lisa'!$AW$3:$AX$22,2,FALSE),"")</f>
        <v>RIIA15TARTU_11</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27</v>
      </c>
      <c r="B20" s="19" t="s">
        <v>138</v>
      </c>
      <c r="C20" s="18" t="s">
        <v>104</v>
      </c>
      <c r="D20" s="18" t="s">
        <v>136</v>
      </c>
      <c r="E20" s="18" t="s">
        <v>137</v>
      </c>
      <c r="F20" s="49">
        <v>68.900000000000006</v>
      </c>
      <c r="G20" s="49">
        <v>68.900000000000006</v>
      </c>
      <c r="H20" s="18"/>
      <c r="I20" s="11" t="str">
        <f>LEFT(Tabel1[[#This Row],[Ruumi tüüp (TALO Tüüpruumide nimestik)]],2)</f>
        <v>59</v>
      </c>
      <c r="J20" s="22" t="s">
        <v>4</v>
      </c>
      <c r="K20" s="18" t="s">
        <v>139</v>
      </c>
      <c r="L20" s="11" t="str">
        <f>IFERROR(VLOOKUP(Tabel1[[#This Row],[Üürnik]],'Lepingu lisa'!$AW$3:$AX$22,2,FALSE),"")</f>
        <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27</v>
      </c>
      <c r="B21" s="19" t="s">
        <v>140</v>
      </c>
      <c r="C21" s="18" t="s">
        <v>104</v>
      </c>
      <c r="D21" s="18" t="s">
        <v>136</v>
      </c>
      <c r="E21" s="18" t="s">
        <v>137</v>
      </c>
      <c r="F21" s="49">
        <v>69.599999999999994</v>
      </c>
      <c r="G21" s="49">
        <v>69.599999999999994</v>
      </c>
      <c r="H21" s="18"/>
      <c r="I21" s="11" t="str">
        <f>LEFT(Tabel1[[#This Row],[Ruumi tüüp (TALO Tüüpruumide nimestik)]],2)</f>
        <v>59</v>
      </c>
      <c r="J21" s="22" t="s">
        <v>4</v>
      </c>
      <c r="K21" s="18" t="s">
        <v>139</v>
      </c>
      <c r="L21" s="11" t="str">
        <f>IFERROR(VLOOKUP(Tabel1[[#This Row],[Üürnik]],'Lepingu lisa'!$AW$3:$AX$22,2,FALSE),"")</f>
        <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27</v>
      </c>
      <c r="B22" s="19" t="s">
        <v>141</v>
      </c>
      <c r="C22" s="18" t="s">
        <v>110</v>
      </c>
      <c r="D22" s="18" t="s">
        <v>142</v>
      </c>
      <c r="E22" s="18" t="s">
        <v>143</v>
      </c>
      <c r="F22" s="49">
        <v>86</v>
      </c>
      <c r="G22" s="49">
        <v>86</v>
      </c>
      <c r="H22" s="18"/>
      <c r="I22" s="11" t="str">
        <f>LEFT(Tabel1[[#This Row],[Ruumi tüüp (TALO Tüüpruumide nimestik)]],2)</f>
        <v>96</v>
      </c>
      <c r="J22" s="22"/>
      <c r="K22" s="18"/>
      <c r="L22" s="11" t="str">
        <f>IFERROR(VLOOKUP(Tabel1[[#This Row],[Üürnik]],'Lepingu lisa'!$AW$3:$AX$22,2,FALSE),"")</f>
        <v/>
      </c>
      <c r="M22" s="11" t="str">
        <f>IFERROR(VLOOKUP(Tabel1[[#This Row],[Jaotus]],Tabelid!L:M,2,FALSE),"")</f>
        <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27</v>
      </c>
      <c r="B23" s="19" t="s">
        <v>144</v>
      </c>
      <c r="C23" s="18" t="s">
        <v>104</v>
      </c>
      <c r="D23" s="18" t="s">
        <v>145</v>
      </c>
      <c r="E23" s="18" t="s">
        <v>146</v>
      </c>
      <c r="F23" s="49">
        <v>269.8</v>
      </c>
      <c r="G23" s="49">
        <v>269.8</v>
      </c>
      <c r="H23" s="18"/>
      <c r="I23" s="11" t="str">
        <f>LEFT(Tabel1[[#This Row],[Ruumi tüüp (TALO Tüüpruumide nimestik)]],2)</f>
        <v>55</v>
      </c>
      <c r="J23" s="22" t="s">
        <v>6</v>
      </c>
      <c r="K23" s="18"/>
      <c r="L23" s="11" t="str">
        <f>IFERROR(VLOOKUP(Tabel1[[#This Row],[Üürnik]],'Lepingu lisa'!$AW$3:$AX$22,2,FALSE),"")</f>
        <v/>
      </c>
      <c r="M23" s="11" t="str">
        <f>IFERROR(VLOOKUP(Tabel1[[#This Row],[Jaotus]],Tabelid!L:M,2,FALSE),"")</f>
        <v>BUILDING</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27</v>
      </c>
      <c r="B24" s="19" t="s">
        <v>147</v>
      </c>
      <c r="C24" s="18" t="s">
        <v>104</v>
      </c>
      <c r="D24" s="18" t="s">
        <v>148</v>
      </c>
      <c r="E24" s="18" t="s">
        <v>149</v>
      </c>
      <c r="F24" s="49">
        <v>9</v>
      </c>
      <c r="G24" s="49">
        <v>9</v>
      </c>
      <c r="H24" s="18"/>
      <c r="I24" s="11" t="str">
        <f>LEFT(Tabel1[[#This Row],[Ruumi tüüp (TALO Tüüpruumide nimestik)]],2)</f>
        <v>23</v>
      </c>
      <c r="J24" s="22" t="s">
        <v>6</v>
      </c>
      <c r="K24" s="18"/>
      <c r="L24" s="11" t="str">
        <f>IFERROR(VLOOKUP(Tabel1[[#This Row],[Üürnik]],'Lepingu lisa'!$AW$3:$AX$22,2,FALSE),"")</f>
        <v/>
      </c>
      <c r="M24" s="11" t="str">
        <f>IFERROR(VLOOKUP(Tabel1[[#This Row],[Jaotus]],Tabelid!L:M,2,FALSE),"")</f>
        <v>BUILDING</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150</v>
      </c>
      <c r="B25" s="19">
        <v>101</v>
      </c>
      <c r="C25" s="18" t="s">
        <v>104</v>
      </c>
      <c r="D25" s="18" t="s">
        <v>151</v>
      </c>
      <c r="E25" s="18" t="s">
        <v>152</v>
      </c>
      <c r="F25" s="49">
        <v>8.8000000000000007</v>
      </c>
      <c r="G25" s="49">
        <v>8.8000000000000007</v>
      </c>
      <c r="H25" s="18" t="s">
        <v>153</v>
      </c>
      <c r="I25" s="11" t="str">
        <f>LEFT(Tabel1[[#This Row],[Ruumi tüüp (TALO Tüüpruumide nimestik)]],2)</f>
        <v>83</v>
      </c>
      <c r="J25" s="22" t="s">
        <v>108</v>
      </c>
      <c r="K25" s="18"/>
      <c r="L25" s="11" t="str">
        <f>IFERROR(VLOOKUP(Tabel1[[#This Row],[Üürnik]],'Lepingu lisa'!$AW$3:$AX$22,2,FALSE),"")</f>
        <v/>
      </c>
      <c r="M25" s="11" t="str">
        <f>IFERROR(VLOOKUP(Tabel1[[#This Row],[Jaotus]],Tabelid!L:M,2,FALSE),"")</f>
        <v>MUU_OTHER</v>
      </c>
      <c r="N25" s="11"/>
      <c r="O25" s="32">
        <v>70</v>
      </c>
      <c r="P25" s="32">
        <v>12</v>
      </c>
      <c r="Q25" s="32">
        <v>9</v>
      </c>
      <c r="R25" s="32">
        <v>1</v>
      </c>
      <c r="S25" s="32">
        <v>8</v>
      </c>
      <c r="T25" s="32">
        <v>0</v>
      </c>
      <c r="U25" s="32"/>
      <c r="V25" s="32"/>
      <c r="W25" s="32"/>
      <c r="X25" s="32"/>
      <c r="Y25" s="32"/>
      <c r="Z25" s="32"/>
      <c r="AA25" s="32"/>
      <c r="AB25" s="32"/>
      <c r="AC25" s="32"/>
      <c r="AD25" s="32"/>
      <c r="AE25" s="32"/>
      <c r="AF25" s="32"/>
      <c r="AG25" s="32"/>
    </row>
    <row r="26" spans="1:33" x14ac:dyDescent="0.25">
      <c r="A26" s="18" t="s">
        <v>150</v>
      </c>
      <c r="B26" s="19">
        <v>102</v>
      </c>
      <c r="C26" s="18" t="s">
        <v>154</v>
      </c>
      <c r="D26" s="18" t="s">
        <v>155</v>
      </c>
      <c r="E26" s="18" t="s">
        <v>156</v>
      </c>
      <c r="F26" s="49">
        <v>31.7</v>
      </c>
      <c r="G26" s="49">
        <v>31.7</v>
      </c>
      <c r="H26" s="18"/>
      <c r="I26" s="11" t="str">
        <f>LEFT(Tabel1[[#This Row],[Ruumi tüüp (TALO Tüüpruumide nimestik)]],2)</f>
        <v>92</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150</v>
      </c>
      <c r="B27" s="19">
        <v>103</v>
      </c>
      <c r="C27" s="18" t="s">
        <v>104</v>
      </c>
      <c r="D27" s="18" t="s">
        <v>157</v>
      </c>
      <c r="E27" s="18" t="s">
        <v>158</v>
      </c>
      <c r="F27" s="49">
        <v>4.0999999999999996</v>
      </c>
      <c r="G27" s="49">
        <v>3.9</v>
      </c>
      <c r="H27" s="18"/>
      <c r="I27" s="11" t="str">
        <f>LEFT(Tabel1[[#This Row],[Ruumi tüüp (TALO Tüüpruumide nimestik)]],2)</f>
        <v>86</v>
      </c>
      <c r="J27" s="22" t="s">
        <v>6</v>
      </c>
      <c r="K27" s="18"/>
      <c r="L27" s="11" t="str">
        <f>IFERROR(VLOOKUP(Tabel1[[#This Row],[Üürnik]],'Lepingu lisa'!$AW$3:$AX$22,2,FALSE),"")</f>
        <v/>
      </c>
      <c r="M27" s="11" t="str">
        <f>IFERROR(VLOOKUP(Tabel1[[#This Row],[Jaotus]],Tabelid!L:M,2,FALSE),"")</f>
        <v>BUILDING</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150</v>
      </c>
      <c r="B28" s="19">
        <v>104</v>
      </c>
      <c r="C28" s="18" t="s">
        <v>154</v>
      </c>
      <c r="D28" s="18" t="s">
        <v>159</v>
      </c>
      <c r="E28" s="18" t="s">
        <v>156</v>
      </c>
      <c r="F28" s="49">
        <v>3.4</v>
      </c>
      <c r="G28" s="49">
        <v>3.4</v>
      </c>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150</v>
      </c>
      <c r="B29" s="19">
        <v>105</v>
      </c>
      <c r="C29" s="18" t="s">
        <v>104</v>
      </c>
      <c r="D29" s="18" t="s">
        <v>151</v>
      </c>
      <c r="E29" s="18" t="s">
        <v>152</v>
      </c>
      <c r="F29" s="49">
        <v>2.8</v>
      </c>
      <c r="G29" s="49">
        <v>2.8</v>
      </c>
      <c r="H29" s="18"/>
      <c r="I29" s="11" t="str">
        <f>LEFT(Tabel1[[#This Row],[Ruumi tüüp (TALO Tüüpruumide nimestik)]],2)</f>
        <v>83</v>
      </c>
      <c r="J29" s="22" t="s">
        <v>6</v>
      </c>
      <c r="K29" s="18"/>
      <c r="L29" s="11" t="str">
        <f>IFERROR(VLOOKUP(Tabel1[[#This Row],[Üürnik]],'Lepingu lisa'!$AW$3:$AX$22,2,FALSE),"")</f>
        <v/>
      </c>
      <c r="M29" s="11" t="str">
        <f>IFERROR(VLOOKUP(Tabel1[[#This Row],[Jaotus]],Tabelid!L:M,2,FALSE),"")</f>
        <v>BUILDING</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150</v>
      </c>
      <c r="B30" s="19">
        <v>106</v>
      </c>
      <c r="C30" s="18" t="s">
        <v>104</v>
      </c>
      <c r="D30" s="18" t="s">
        <v>160</v>
      </c>
      <c r="E30" s="18" t="s">
        <v>161</v>
      </c>
      <c r="F30" s="49">
        <v>76.5</v>
      </c>
      <c r="G30" s="49">
        <v>73.5</v>
      </c>
      <c r="H30" s="18" t="s">
        <v>153</v>
      </c>
      <c r="I30" s="11" t="str">
        <f>LEFT(Tabel1[[#This Row],[Ruumi tüüp (TALO Tüüpruumide nimestik)]],2)</f>
        <v>84</v>
      </c>
      <c r="J30" s="22" t="s">
        <v>108</v>
      </c>
      <c r="K30" s="18"/>
      <c r="L30" s="11" t="str">
        <f>IFERROR(VLOOKUP(Tabel1[[#This Row],[Üürnik]],'Lepingu lisa'!$AW$3:$AX$22,2,FALSE),"")</f>
        <v/>
      </c>
      <c r="M30" s="11" t="str">
        <f>IFERROR(VLOOKUP(Tabel1[[#This Row],[Jaotus]],Tabelid!L:M,2,FALSE),"")</f>
        <v>MUU_OTHER</v>
      </c>
      <c r="N30" s="11"/>
      <c r="O30" s="32">
        <v>70</v>
      </c>
      <c r="P30" s="32">
        <v>12</v>
      </c>
      <c r="Q30" s="32">
        <v>9</v>
      </c>
      <c r="R30" s="32">
        <v>1</v>
      </c>
      <c r="S30" s="32">
        <v>8</v>
      </c>
      <c r="T30" s="32">
        <v>0</v>
      </c>
      <c r="U30" s="32"/>
      <c r="V30" s="32"/>
      <c r="W30" s="32"/>
      <c r="X30" s="32"/>
      <c r="Y30" s="32"/>
      <c r="Z30" s="32"/>
      <c r="AA30" s="32"/>
      <c r="AB30" s="32"/>
      <c r="AC30" s="32"/>
      <c r="AD30" s="32"/>
      <c r="AE30" s="32"/>
      <c r="AF30" s="32"/>
      <c r="AG30" s="32"/>
    </row>
    <row r="31" spans="1:33" x14ac:dyDescent="0.25">
      <c r="A31" s="18" t="s">
        <v>150</v>
      </c>
      <c r="B31" s="19">
        <v>107</v>
      </c>
      <c r="C31" s="18" t="s">
        <v>104</v>
      </c>
      <c r="D31" s="18" t="s">
        <v>120</v>
      </c>
      <c r="E31" s="18" t="s">
        <v>121</v>
      </c>
      <c r="F31" s="49">
        <v>2.2999999999999998</v>
      </c>
      <c r="G31" s="49">
        <v>2</v>
      </c>
      <c r="H31" s="18"/>
      <c r="I31" s="11" t="str">
        <f>LEFT(Tabel1[[#This Row],[Ruumi tüüp (TALO Tüüpruumide nimestik)]],2)</f>
        <v>73</v>
      </c>
      <c r="J31" s="22" t="s">
        <v>4</v>
      </c>
      <c r="K31" s="18" t="s">
        <v>10</v>
      </c>
      <c r="L31" s="11" t="str">
        <f>IFERROR(VLOOKUP(Tabel1[[#This Row],[Üürnik]],'Lepingu lisa'!$AW$3:$AX$22,2,FALSE),"")</f>
        <v>RIIA15TARTU_11</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150</v>
      </c>
      <c r="B32" s="19">
        <v>108</v>
      </c>
      <c r="C32" s="18" t="s">
        <v>104</v>
      </c>
      <c r="D32" s="18" t="s">
        <v>120</v>
      </c>
      <c r="E32" s="18" t="s">
        <v>121</v>
      </c>
      <c r="F32" s="49">
        <v>6.3</v>
      </c>
      <c r="G32" s="49">
        <v>6</v>
      </c>
      <c r="H32" s="18"/>
      <c r="I32" s="11" t="str">
        <f>LEFT(Tabel1[[#This Row],[Ruumi tüüp (TALO Tüüpruumide nimestik)]],2)</f>
        <v>73</v>
      </c>
      <c r="J32" s="22" t="s">
        <v>4</v>
      </c>
      <c r="K32" s="18" t="s">
        <v>10</v>
      </c>
      <c r="L32" s="11" t="str">
        <f>IFERROR(VLOOKUP(Tabel1[[#This Row],[Üürnik]],'Lepingu lisa'!$AW$3:$AX$22,2,FALSE),"")</f>
        <v>RIIA15TARTU_11</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150</v>
      </c>
      <c r="B33" s="19">
        <v>109</v>
      </c>
      <c r="C33" s="18" t="s">
        <v>104</v>
      </c>
      <c r="D33" s="18" t="s">
        <v>162</v>
      </c>
      <c r="E33" s="18" t="s">
        <v>163</v>
      </c>
      <c r="F33" s="49">
        <v>7.1</v>
      </c>
      <c r="G33" s="49">
        <v>6.7</v>
      </c>
      <c r="H33" s="18"/>
      <c r="I33" s="11" t="str">
        <f>LEFT(Tabel1[[#This Row],[Ruumi tüüp (TALO Tüüpruumide nimestik)]],2)</f>
        <v>21</v>
      </c>
      <c r="J33" s="22" t="s">
        <v>4</v>
      </c>
      <c r="K33" s="18" t="s">
        <v>10</v>
      </c>
      <c r="L33" s="11" t="str">
        <f>IFERROR(VLOOKUP(Tabel1[[#This Row],[Üürnik]],'Lepingu lisa'!$AW$3:$AX$22,2,FALSE),"")</f>
        <v>RIIA15TARTU_11</v>
      </c>
      <c r="M33" s="11" t="str">
        <f>IFERROR(VLOOKUP(Tabel1[[#This Row],[Jaotus]],Tabelid!L:M,2,FALSE),"")</f>
        <v>NONE</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150</v>
      </c>
      <c r="B34" s="19">
        <v>110</v>
      </c>
      <c r="C34" s="18" t="s">
        <v>104</v>
      </c>
      <c r="D34" s="18" t="s">
        <v>162</v>
      </c>
      <c r="E34" s="18" t="s">
        <v>163</v>
      </c>
      <c r="F34" s="49">
        <v>7.2</v>
      </c>
      <c r="G34" s="49">
        <v>6.6</v>
      </c>
      <c r="H34" s="18"/>
      <c r="I34" s="11" t="str">
        <f>LEFT(Tabel1[[#This Row],[Ruumi tüüp (TALO Tüüpruumide nimestik)]],2)</f>
        <v>21</v>
      </c>
      <c r="J34" s="22" t="s">
        <v>4</v>
      </c>
      <c r="K34" s="18" t="s">
        <v>10</v>
      </c>
      <c r="L34" s="11" t="str">
        <f>IFERROR(VLOOKUP(Tabel1[[#This Row],[Üürnik]],'Lepingu lisa'!$AW$3:$AX$22,2,FALSE),"")</f>
        <v>RIIA15TARTU_11</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150</v>
      </c>
      <c r="B35" s="19">
        <v>111</v>
      </c>
      <c r="C35" s="18" t="s">
        <v>104</v>
      </c>
      <c r="D35" s="18" t="s">
        <v>162</v>
      </c>
      <c r="E35" s="18" t="s">
        <v>163</v>
      </c>
      <c r="F35" s="49">
        <v>7.1</v>
      </c>
      <c r="G35" s="49">
        <v>6.6</v>
      </c>
      <c r="H35" s="18"/>
      <c r="I35" s="11" t="str">
        <f>LEFT(Tabel1[[#This Row],[Ruumi tüüp (TALO Tüüpruumide nimestik)]],2)</f>
        <v>21</v>
      </c>
      <c r="J35" s="22" t="s">
        <v>4</v>
      </c>
      <c r="K35" s="18" t="s">
        <v>10</v>
      </c>
      <c r="L35" s="11" t="str">
        <f>IFERROR(VLOOKUP(Tabel1[[#This Row],[Üürnik]],'Lepingu lisa'!$AW$3:$AX$22,2,FALSE),"")</f>
        <v>RIIA15TARTU_11</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150</v>
      </c>
      <c r="B36" s="19">
        <v>112</v>
      </c>
      <c r="C36" s="18" t="s">
        <v>104</v>
      </c>
      <c r="D36" s="18" t="s">
        <v>151</v>
      </c>
      <c r="E36" s="18" t="s">
        <v>152</v>
      </c>
      <c r="F36" s="49">
        <v>7.9</v>
      </c>
      <c r="G36" s="49">
        <v>7.3</v>
      </c>
      <c r="H36" s="18" t="s">
        <v>153</v>
      </c>
      <c r="I36" s="11" t="str">
        <f>LEFT(Tabel1[[#This Row],[Ruumi tüüp (TALO Tüüpruumide nimestik)]],2)</f>
        <v>83</v>
      </c>
      <c r="J36" s="22" t="s">
        <v>108</v>
      </c>
      <c r="K36" s="18"/>
      <c r="L36" s="11" t="str">
        <f>IFERROR(VLOOKUP(Tabel1[[#This Row],[Üürnik]],'Lepingu lisa'!$AW$3:$AX$22,2,FALSE),"")</f>
        <v/>
      </c>
      <c r="M36" s="11" t="str">
        <f>IFERROR(VLOOKUP(Tabel1[[#This Row],[Jaotus]],Tabelid!L:M,2,FALSE),"")</f>
        <v>MUU_OTHER</v>
      </c>
      <c r="N36" s="11"/>
      <c r="O36" s="32">
        <v>70</v>
      </c>
      <c r="P36" s="32">
        <v>12</v>
      </c>
      <c r="Q36" s="32">
        <v>9</v>
      </c>
      <c r="R36" s="32">
        <v>1</v>
      </c>
      <c r="S36" s="32">
        <v>8</v>
      </c>
      <c r="T36" s="32">
        <v>0</v>
      </c>
      <c r="U36" s="32"/>
      <c r="V36" s="32"/>
      <c r="W36" s="32"/>
      <c r="X36" s="32"/>
      <c r="Y36" s="32"/>
      <c r="Z36" s="32"/>
      <c r="AA36" s="32"/>
      <c r="AB36" s="32"/>
      <c r="AC36" s="32"/>
      <c r="AD36" s="32"/>
      <c r="AE36" s="32"/>
      <c r="AF36" s="32"/>
      <c r="AG36" s="32"/>
    </row>
    <row r="37" spans="1:33" x14ac:dyDescent="0.25">
      <c r="A37" s="18" t="s">
        <v>150</v>
      </c>
      <c r="B37" s="19">
        <v>113</v>
      </c>
      <c r="C37" s="18" t="s">
        <v>104</v>
      </c>
      <c r="D37" s="18" t="s">
        <v>162</v>
      </c>
      <c r="E37" s="18" t="s">
        <v>163</v>
      </c>
      <c r="F37" s="49">
        <v>7.2</v>
      </c>
      <c r="G37" s="49">
        <v>6.7</v>
      </c>
      <c r="H37" s="18"/>
      <c r="I37" s="11" t="str">
        <f>LEFT(Tabel1[[#This Row],[Ruumi tüüp (TALO Tüüpruumide nimestik)]],2)</f>
        <v>21</v>
      </c>
      <c r="J37" s="22" t="s">
        <v>4</v>
      </c>
      <c r="K37" s="18" t="s">
        <v>10</v>
      </c>
      <c r="L37" s="11" t="str">
        <f>IFERROR(VLOOKUP(Tabel1[[#This Row],[Üürnik]],'Lepingu lisa'!$AW$3:$AX$22,2,FALSE),"")</f>
        <v>RIIA15TARTU_11</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150</v>
      </c>
      <c r="B38" s="19">
        <v>114</v>
      </c>
      <c r="C38" s="18" t="s">
        <v>104</v>
      </c>
      <c r="D38" s="18" t="s">
        <v>162</v>
      </c>
      <c r="E38" s="18" t="s">
        <v>163</v>
      </c>
      <c r="F38" s="49">
        <v>7.2</v>
      </c>
      <c r="G38" s="49">
        <v>6.7</v>
      </c>
      <c r="H38" s="18"/>
      <c r="I38" s="11" t="str">
        <f>LEFT(Tabel1[[#This Row],[Ruumi tüüp (TALO Tüüpruumide nimestik)]],2)</f>
        <v>21</v>
      </c>
      <c r="J38" s="22" t="s">
        <v>4</v>
      </c>
      <c r="K38" s="18" t="s">
        <v>10</v>
      </c>
      <c r="L38" s="11" t="str">
        <f>IFERROR(VLOOKUP(Tabel1[[#This Row],[Üürnik]],'Lepingu lisa'!$AW$3:$AX$22,2,FALSE),"")</f>
        <v>RIIA15TARTU_11</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150</v>
      </c>
      <c r="B39" s="19">
        <v>115</v>
      </c>
      <c r="C39" s="18" t="s">
        <v>104</v>
      </c>
      <c r="D39" s="18" t="s">
        <v>162</v>
      </c>
      <c r="E39" s="18" t="s">
        <v>163</v>
      </c>
      <c r="F39" s="49">
        <v>7.3</v>
      </c>
      <c r="G39" s="49">
        <v>6.7</v>
      </c>
      <c r="H39" s="18"/>
      <c r="I39" s="11" t="str">
        <f>LEFT(Tabel1[[#This Row],[Ruumi tüüp (TALO Tüüpruumide nimestik)]],2)</f>
        <v>21</v>
      </c>
      <c r="J39" s="22" t="s">
        <v>4</v>
      </c>
      <c r="K39" s="18" t="s">
        <v>10</v>
      </c>
      <c r="L39" s="11" t="str">
        <f>IFERROR(VLOOKUP(Tabel1[[#This Row],[Üürnik]],'Lepingu lisa'!$AW$3:$AX$22,2,FALSE),"")</f>
        <v>RIIA15TARTU_11</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150</v>
      </c>
      <c r="B40" s="19">
        <v>116</v>
      </c>
      <c r="C40" s="18" t="s">
        <v>104</v>
      </c>
      <c r="D40" s="18" t="s">
        <v>162</v>
      </c>
      <c r="E40" s="18" t="s">
        <v>163</v>
      </c>
      <c r="F40" s="49">
        <v>21.5</v>
      </c>
      <c r="G40" s="49">
        <v>21</v>
      </c>
      <c r="H40" s="18"/>
      <c r="I40" s="11" t="str">
        <f>LEFT(Tabel1[[#This Row],[Ruumi tüüp (TALO Tüüpruumide nimestik)]],2)</f>
        <v>21</v>
      </c>
      <c r="J40" s="22" t="s">
        <v>4</v>
      </c>
      <c r="K40" s="18" t="s">
        <v>10</v>
      </c>
      <c r="L40" s="11" t="str">
        <f>IFERROR(VLOOKUP(Tabel1[[#This Row],[Üürnik]],'Lepingu lisa'!$AW$3:$AX$22,2,FALSE),"")</f>
        <v>RIIA15TARTU_11</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150</v>
      </c>
      <c r="B41" s="19">
        <v>117</v>
      </c>
      <c r="C41" s="18" t="s">
        <v>104</v>
      </c>
      <c r="D41" s="18" t="s">
        <v>164</v>
      </c>
      <c r="E41" s="18" t="s">
        <v>163</v>
      </c>
      <c r="F41" s="49">
        <v>12.2</v>
      </c>
      <c r="G41" s="49">
        <v>11.4</v>
      </c>
      <c r="H41" s="18"/>
      <c r="I41" s="11" t="str">
        <f>LEFT(Tabel1[[#This Row],[Ruumi tüüp (TALO Tüüpruumide nimestik)]],2)</f>
        <v>21</v>
      </c>
      <c r="J41" s="22" t="s">
        <v>4</v>
      </c>
      <c r="K41" s="18" t="s">
        <v>10</v>
      </c>
      <c r="L41" s="11" t="str">
        <f>IFERROR(VLOOKUP(Tabel1[[#This Row],[Üürnik]],'Lepingu lisa'!$AW$3:$AX$22,2,FALSE),"")</f>
        <v>RIIA15TARTU_11</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150</v>
      </c>
      <c r="B42" s="19">
        <v>118</v>
      </c>
      <c r="C42" s="18" t="s">
        <v>104</v>
      </c>
      <c r="D42" s="18" t="s">
        <v>162</v>
      </c>
      <c r="E42" s="18" t="s">
        <v>163</v>
      </c>
      <c r="F42" s="49">
        <v>34.200000000000003</v>
      </c>
      <c r="G42" s="49">
        <v>33</v>
      </c>
      <c r="H42" s="18"/>
      <c r="I42" s="11" t="str">
        <f>LEFT(Tabel1[[#This Row],[Ruumi tüüp (TALO Tüüpruumide nimestik)]],2)</f>
        <v>21</v>
      </c>
      <c r="J42" s="22" t="s">
        <v>4</v>
      </c>
      <c r="K42" s="18" t="s">
        <v>10</v>
      </c>
      <c r="L42" s="11" t="str">
        <f>IFERROR(VLOOKUP(Tabel1[[#This Row],[Üürnik]],'Lepingu lisa'!$AW$3:$AX$22,2,FALSE),"")</f>
        <v>RIIA15TARTU_11</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150</v>
      </c>
      <c r="B43" s="19">
        <v>119</v>
      </c>
      <c r="C43" s="18" t="s">
        <v>104</v>
      </c>
      <c r="D43" s="18" t="s">
        <v>162</v>
      </c>
      <c r="E43" s="18" t="s">
        <v>163</v>
      </c>
      <c r="F43" s="49">
        <v>9.6999999999999993</v>
      </c>
      <c r="G43" s="49">
        <v>9</v>
      </c>
      <c r="H43" s="18"/>
      <c r="I43" s="11" t="str">
        <f>LEFT(Tabel1[[#This Row],[Ruumi tüüp (TALO Tüüpruumide nimestik)]],2)</f>
        <v>21</v>
      </c>
      <c r="J43" s="22" t="s">
        <v>4</v>
      </c>
      <c r="K43" s="18" t="s">
        <v>10</v>
      </c>
      <c r="L43" s="11" t="str">
        <f>IFERROR(VLOOKUP(Tabel1[[#This Row],[Üürnik]],'Lepingu lisa'!$AW$3:$AX$22,2,FALSE),"")</f>
        <v>RIIA15TARTU_11</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150</v>
      </c>
      <c r="B44" s="19">
        <v>120</v>
      </c>
      <c r="C44" s="18" t="s">
        <v>104</v>
      </c>
      <c r="D44" s="18" t="s">
        <v>162</v>
      </c>
      <c r="E44" s="18" t="s">
        <v>163</v>
      </c>
      <c r="F44" s="49">
        <v>7.6</v>
      </c>
      <c r="G44" s="49">
        <v>7</v>
      </c>
      <c r="H44" s="18"/>
      <c r="I44" s="11" t="str">
        <f>LEFT(Tabel1[[#This Row],[Ruumi tüüp (TALO Tüüpruumide nimestik)]],2)</f>
        <v>21</v>
      </c>
      <c r="J44" s="22" t="s">
        <v>4</v>
      </c>
      <c r="K44" s="18" t="s">
        <v>10</v>
      </c>
      <c r="L44" s="11" t="str">
        <f>IFERROR(VLOOKUP(Tabel1[[#This Row],[Üürnik]],'Lepingu lisa'!$AW$3:$AX$22,2,FALSE),"")</f>
        <v>RIIA15TARTU_11</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150</v>
      </c>
      <c r="B45" s="19">
        <v>121</v>
      </c>
      <c r="C45" s="18" t="s">
        <v>104</v>
      </c>
      <c r="D45" s="18" t="s">
        <v>162</v>
      </c>
      <c r="E45" s="18" t="s">
        <v>163</v>
      </c>
      <c r="F45" s="49">
        <v>32.9</v>
      </c>
      <c r="G45" s="49">
        <v>32.1</v>
      </c>
      <c r="H45" s="18"/>
      <c r="I45" s="11" t="str">
        <f>LEFT(Tabel1[[#This Row],[Ruumi tüüp (TALO Tüüpruumide nimestik)]],2)</f>
        <v>21</v>
      </c>
      <c r="J45" s="22" t="s">
        <v>4</v>
      </c>
      <c r="K45" s="18" t="s">
        <v>10</v>
      </c>
      <c r="L45" s="11" t="str">
        <f>IFERROR(VLOOKUP(Tabel1[[#This Row],[Üürnik]],'Lepingu lisa'!$AW$3:$AX$22,2,FALSE),"")</f>
        <v>RIIA15TARTU_11</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150</v>
      </c>
      <c r="B46" s="19">
        <v>122</v>
      </c>
      <c r="C46" s="18" t="s">
        <v>104</v>
      </c>
      <c r="D46" s="18" t="s">
        <v>105</v>
      </c>
      <c r="E46" s="18" t="s">
        <v>106</v>
      </c>
      <c r="F46" s="49">
        <v>12.4</v>
      </c>
      <c r="G46" s="49">
        <v>11.6</v>
      </c>
      <c r="H46" s="18" t="s">
        <v>153</v>
      </c>
      <c r="I46" s="11" t="str">
        <f>LEFT(Tabel1[[#This Row],[Ruumi tüüp (TALO Tüüpruumide nimestik)]],2)</f>
        <v>91</v>
      </c>
      <c r="J46" s="22" t="s">
        <v>108</v>
      </c>
      <c r="K46" s="18"/>
      <c r="L46" s="11" t="str">
        <f>IFERROR(VLOOKUP(Tabel1[[#This Row],[Üürnik]],'Lepingu lisa'!$AW$3:$AX$22,2,FALSE),"")</f>
        <v/>
      </c>
      <c r="M46" s="11" t="str">
        <f>IFERROR(VLOOKUP(Tabel1[[#This Row],[Jaotus]],Tabelid!L:M,2,FALSE),"")</f>
        <v>MUU_OTHER</v>
      </c>
      <c r="N46" s="11"/>
      <c r="O46" s="32">
        <v>70</v>
      </c>
      <c r="P46" s="32">
        <v>12</v>
      </c>
      <c r="Q46" s="32">
        <v>9</v>
      </c>
      <c r="R46" s="32">
        <v>1</v>
      </c>
      <c r="S46" s="32">
        <v>8</v>
      </c>
      <c r="T46" s="32">
        <v>0</v>
      </c>
      <c r="U46" s="32"/>
      <c r="V46" s="32"/>
      <c r="W46" s="32"/>
      <c r="X46" s="32"/>
      <c r="Y46" s="32"/>
      <c r="Z46" s="32"/>
      <c r="AA46" s="32"/>
      <c r="AB46" s="32"/>
      <c r="AC46" s="32"/>
      <c r="AD46" s="32"/>
      <c r="AE46" s="32"/>
      <c r="AF46" s="32"/>
      <c r="AG46" s="32"/>
    </row>
    <row r="47" spans="1:33" x14ac:dyDescent="0.25">
      <c r="A47" s="18" t="s">
        <v>150</v>
      </c>
      <c r="B47" s="19">
        <v>123</v>
      </c>
      <c r="C47" s="18" t="s">
        <v>104</v>
      </c>
      <c r="D47" s="18" t="s">
        <v>162</v>
      </c>
      <c r="E47" s="18" t="s">
        <v>163</v>
      </c>
      <c r="F47" s="49">
        <v>24.6</v>
      </c>
      <c r="G47" s="49">
        <v>23.9</v>
      </c>
      <c r="H47" s="18"/>
      <c r="I47" s="11" t="str">
        <f>LEFT(Tabel1[[#This Row],[Ruumi tüüp (TALO Tüüpruumide nimestik)]],2)</f>
        <v>21</v>
      </c>
      <c r="J47" s="22" t="s">
        <v>4</v>
      </c>
      <c r="K47" s="18" t="s">
        <v>10</v>
      </c>
      <c r="L47" s="11" t="str">
        <f>IFERROR(VLOOKUP(Tabel1[[#This Row],[Üürnik]],'Lepingu lisa'!$AW$3:$AX$22,2,FALSE),"")</f>
        <v>RIIA15TARTU_11</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150</v>
      </c>
      <c r="B48" s="19">
        <v>124</v>
      </c>
      <c r="C48" s="18" t="s">
        <v>104</v>
      </c>
      <c r="D48" s="18" t="s">
        <v>162</v>
      </c>
      <c r="E48" s="18" t="s">
        <v>163</v>
      </c>
      <c r="F48" s="49">
        <v>6.2</v>
      </c>
      <c r="G48" s="49">
        <v>6.1</v>
      </c>
      <c r="H48" s="18"/>
      <c r="I48" s="11" t="str">
        <f>LEFT(Tabel1[[#This Row],[Ruumi tüüp (TALO Tüüpruumide nimestik)]],2)</f>
        <v>21</v>
      </c>
      <c r="J48" s="22" t="s">
        <v>4</v>
      </c>
      <c r="K48" s="18" t="s">
        <v>10</v>
      </c>
      <c r="L48" s="11" t="str">
        <f>IFERROR(VLOOKUP(Tabel1[[#This Row],[Üürnik]],'Lepingu lisa'!$AW$3:$AX$22,2,FALSE),"")</f>
        <v>RIIA15TARTU_11</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150</v>
      </c>
      <c r="B49" s="19" t="s">
        <v>165</v>
      </c>
      <c r="C49" s="18" t="s">
        <v>154</v>
      </c>
      <c r="D49" s="18" t="s">
        <v>166</v>
      </c>
      <c r="E49" s="18" t="s">
        <v>156</v>
      </c>
      <c r="F49" s="49">
        <v>1.7</v>
      </c>
      <c r="G49" s="49">
        <v>1.7</v>
      </c>
      <c r="H49" s="18"/>
      <c r="I49" s="11" t="str">
        <f>LEFT(Tabel1[[#This Row],[Ruumi tüüp (TALO Tüüpruumide nimestik)]],2)</f>
        <v>92</v>
      </c>
      <c r="J49" s="22"/>
      <c r="K49" s="18"/>
      <c r="L49" s="11" t="str">
        <f>IFERROR(VLOOKUP(Tabel1[[#This Row],[Üürnik]],'Lepingu lisa'!$AW$3:$AX$22,2,FALSE),"")</f>
        <v/>
      </c>
      <c r="M49" s="11" t="str">
        <f>IFERROR(VLOOKUP(Tabel1[[#This Row],[Jaotus]],Tabelid!L:M,2,FALSE),"")</f>
        <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150</v>
      </c>
      <c r="B50" s="19" t="s">
        <v>167</v>
      </c>
      <c r="C50" s="18" t="s">
        <v>154</v>
      </c>
      <c r="D50" s="18" t="s">
        <v>155</v>
      </c>
      <c r="E50" s="18" t="s">
        <v>156</v>
      </c>
      <c r="F50" s="49">
        <v>15.4</v>
      </c>
      <c r="G50" s="49">
        <v>15.4</v>
      </c>
      <c r="H50" s="18"/>
      <c r="I50" s="11" t="str">
        <f>LEFT(Tabel1[[#This Row],[Ruumi tüüp (TALO Tüüpruumide nimestik)]],2)</f>
        <v>92</v>
      </c>
      <c r="J50" s="22"/>
      <c r="K50" s="18"/>
      <c r="L50" s="11" t="str">
        <f>IFERROR(VLOOKUP(Tabel1[[#This Row],[Üürnik]],'Lepingu lisa'!$AW$3:$AX$22,2,FALSE),"")</f>
        <v/>
      </c>
      <c r="M50" s="11" t="str">
        <f>IFERROR(VLOOKUP(Tabel1[[#This Row],[Jaotus]],Tabelid!L:M,2,FALSE),"")</f>
        <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168</v>
      </c>
      <c r="B51" s="19" t="s">
        <v>169</v>
      </c>
      <c r="C51" s="18" t="s">
        <v>154</v>
      </c>
      <c r="D51" s="18" t="s">
        <v>155</v>
      </c>
      <c r="E51" s="18" t="s">
        <v>156</v>
      </c>
      <c r="F51" s="49">
        <v>28.2</v>
      </c>
      <c r="G51" s="49">
        <v>28.2</v>
      </c>
      <c r="H51" s="18"/>
      <c r="I51" s="11" t="str">
        <f>LEFT(Tabel1[[#This Row],[Ruumi tüüp (TALO Tüüpruumide nimestik)]],2)</f>
        <v>92</v>
      </c>
      <c r="J51" s="22"/>
      <c r="K51" s="18"/>
      <c r="L51" s="11" t="str">
        <f>IFERROR(VLOOKUP(Tabel1[[#This Row],[Üürnik]],'Lepingu lisa'!$AW$3:$AX$22,2,FALSE),"")</f>
        <v/>
      </c>
      <c r="M51" s="11" t="str">
        <f>IFERROR(VLOOKUP(Tabel1[[#This Row],[Jaotus]],Tabelid!L:M,2,FALSE),"")</f>
        <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168</v>
      </c>
      <c r="B52" s="19">
        <v>202</v>
      </c>
      <c r="C52" s="18" t="s">
        <v>104</v>
      </c>
      <c r="D52" s="18" t="s">
        <v>105</v>
      </c>
      <c r="E52" s="18" t="s">
        <v>106</v>
      </c>
      <c r="F52" s="49">
        <v>20.399999999999999</v>
      </c>
      <c r="G52" s="49">
        <v>18.8</v>
      </c>
      <c r="H52" s="18"/>
      <c r="I52" s="11" t="str">
        <f>LEFT(Tabel1[[#This Row],[Ruumi tüüp (TALO Tüüpruumide nimestik)]],2)</f>
        <v>91</v>
      </c>
      <c r="J52" s="22" t="s">
        <v>4</v>
      </c>
      <c r="K52" s="18" t="s">
        <v>10</v>
      </c>
      <c r="L52" s="11" t="str">
        <f>IFERROR(VLOOKUP(Tabel1[[#This Row],[Üürnik]],'Lepingu lisa'!$AW$3:$AX$22,2,FALSE),"")</f>
        <v>RIIA15TARTU_11</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168</v>
      </c>
      <c r="B53" s="19">
        <v>203</v>
      </c>
      <c r="C53" s="18" t="s">
        <v>104</v>
      </c>
      <c r="D53" s="18" t="s">
        <v>120</v>
      </c>
      <c r="E53" s="18" t="s">
        <v>121</v>
      </c>
      <c r="F53" s="49">
        <v>2.6</v>
      </c>
      <c r="G53" s="49">
        <v>2.4</v>
      </c>
      <c r="H53" s="18"/>
      <c r="I53" s="11" t="str">
        <f>LEFT(Tabel1[[#This Row],[Ruumi tüüp (TALO Tüüpruumide nimestik)]],2)</f>
        <v>73</v>
      </c>
      <c r="J53" s="22" t="s">
        <v>4</v>
      </c>
      <c r="K53" s="18" t="s">
        <v>10</v>
      </c>
      <c r="L53" s="11" t="str">
        <f>IFERROR(VLOOKUP(Tabel1[[#This Row],[Üürnik]],'Lepingu lisa'!$AW$3:$AX$22,2,FALSE),"")</f>
        <v>RIIA15TARTU_11</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168</v>
      </c>
      <c r="B54" s="19">
        <v>204</v>
      </c>
      <c r="C54" s="18" t="s">
        <v>104</v>
      </c>
      <c r="D54" s="18" t="s">
        <v>120</v>
      </c>
      <c r="E54" s="18" t="s">
        <v>121</v>
      </c>
      <c r="F54" s="49">
        <v>3</v>
      </c>
      <c r="G54" s="49">
        <v>2.6</v>
      </c>
      <c r="H54" s="18"/>
      <c r="I54" s="11" t="str">
        <f>LEFT(Tabel1[[#This Row],[Ruumi tüüp (TALO Tüüpruumide nimestik)]],2)</f>
        <v>73</v>
      </c>
      <c r="J54" s="22" t="s">
        <v>4</v>
      </c>
      <c r="K54" s="18" t="s">
        <v>10</v>
      </c>
      <c r="L54" s="11" t="str">
        <f>IFERROR(VLOOKUP(Tabel1[[#This Row],[Üürnik]],'Lepingu lisa'!$AW$3:$AX$22,2,FALSE),"")</f>
        <v>RIIA15TARTU_11</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168</v>
      </c>
      <c r="B55" s="19">
        <v>205</v>
      </c>
      <c r="C55" s="18" t="s">
        <v>104</v>
      </c>
      <c r="D55" s="18" t="s">
        <v>170</v>
      </c>
      <c r="E55" s="18" t="s">
        <v>171</v>
      </c>
      <c r="F55" s="49">
        <v>16.899999999999999</v>
      </c>
      <c r="G55" s="49">
        <v>16.399999999999999</v>
      </c>
      <c r="H55" s="18"/>
      <c r="I55" s="11" t="str">
        <f>LEFT(Tabel1[[#This Row],[Ruumi tüüp (TALO Tüüpruumide nimestik)]],2)</f>
        <v>64</v>
      </c>
      <c r="J55" s="22" t="s">
        <v>4</v>
      </c>
      <c r="K55" s="18" t="s">
        <v>10</v>
      </c>
      <c r="L55" s="11" t="str">
        <f>IFERROR(VLOOKUP(Tabel1[[#This Row],[Üürnik]],'Lepingu lisa'!$AW$3:$AX$22,2,FALSE),"")</f>
        <v>RIIA15TARTU_11</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168</v>
      </c>
      <c r="B56" s="19" t="s">
        <v>172</v>
      </c>
      <c r="C56" s="18" t="s">
        <v>104</v>
      </c>
      <c r="D56" s="18" t="s">
        <v>162</v>
      </c>
      <c r="E56" s="18" t="s">
        <v>163</v>
      </c>
      <c r="F56" s="49">
        <v>94.3</v>
      </c>
      <c r="G56" s="49">
        <v>91.6</v>
      </c>
      <c r="H56" s="18"/>
      <c r="I56" s="11" t="str">
        <f>LEFT(Tabel1[[#This Row],[Ruumi tüüp (TALO Tüüpruumide nimestik)]],2)</f>
        <v>21</v>
      </c>
      <c r="J56" s="22" t="s">
        <v>4</v>
      </c>
      <c r="K56" s="18" t="s">
        <v>10</v>
      </c>
      <c r="L56" s="11" t="str">
        <f>IFERROR(VLOOKUP(Tabel1[[#This Row],[Üürnik]],'Lepingu lisa'!$AW$3:$AX$22,2,FALSE),"")</f>
        <v>RIIA15TARTU_11</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168</v>
      </c>
      <c r="B57" s="19" t="s">
        <v>173</v>
      </c>
      <c r="C57" s="18" t="s">
        <v>104</v>
      </c>
      <c r="D57" s="18" t="s">
        <v>162</v>
      </c>
      <c r="E57" s="18" t="s">
        <v>163</v>
      </c>
      <c r="F57" s="49">
        <v>111.1</v>
      </c>
      <c r="G57" s="49">
        <v>109.2</v>
      </c>
      <c r="H57" s="18"/>
      <c r="I57" s="11" t="str">
        <f>LEFT(Tabel1[[#This Row],[Ruumi tüüp (TALO Tüüpruumide nimestik)]],2)</f>
        <v>21</v>
      </c>
      <c r="J57" s="22" t="s">
        <v>4</v>
      </c>
      <c r="K57" s="18" t="s">
        <v>10</v>
      </c>
      <c r="L57" s="11" t="str">
        <f>IFERROR(VLOOKUP(Tabel1[[#This Row],[Üürnik]],'Lepingu lisa'!$AW$3:$AX$22,2,FALSE),"")</f>
        <v>RIIA15TARTU_11</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168</v>
      </c>
      <c r="B58" s="19">
        <v>208</v>
      </c>
      <c r="C58" s="18" t="s">
        <v>104</v>
      </c>
      <c r="D58" s="18" t="s">
        <v>162</v>
      </c>
      <c r="E58" s="18" t="s">
        <v>163</v>
      </c>
      <c r="F58" s="49">
        <v>5</v>
      </c>
      <c r="G58" s="49">
        <v>4.7</v>
      </c>
      <c r="H58" s="18"/>
      <c r="I58" s="11" t="str">
        <f>LEFT(Tabel1[[#This Row],[Ruumi tüüp (TALO Tüüpruumide nimestik)]],2)</f>
        <v>21</v>
      </c>
      <c r="J58" s="22" t="s">
        <v>4</v>
      </c>
      <c r="K58" s="18" t="s">
        <v>10</v>
      </c>
      <c r="L58" s="11" t="str">
        <f>IFERROR(VLOOKUP(Tabel1[[#This Row],[Üürnik]],'Lepingu lisa'!$AW$3:$AX$22,2,FALSE),"")</f>
        <v>RIIA15TARTU_11</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168</v>
      </c>
      <c r="B59" s="19">
        <v>209</v>
      </c>
      <c r="C59" s="18" t="s">
        <v>104</v>
      </c>
      <c r="D59" s="18" t="s">
        <v>174</v>
      </c>
      <c r="E59" s="18" t="s">
        <v>175</v>
      </c>
      <c r="F59" s="49">
        <v>14</v>
      </c>
      <c r="G59" s="49">
        <v>13.5</v>
      </c>
      <c r="H59" s="18"/>
      <c r="I59" s="11" t="str">
        <f>LEFT(Tabel1[[#This Row],[Ruumi tüüp (TALO Tüüpruumide nimestik)]],2)</f>
        <v>49</v>
      </c>
      <c r="J59" s="22" t="s">
        <v>4</v>
      </c>
      <c r="K59" s="18" t="s">
        <v>10</v>
      </c>
      <c r="L59" s="11" t="str">
        <f>IFERROR(VLOOKUP(Tabel1[[#This Row],[Üürnik]],'Lepingu lisa'!$AW$3:$AX$22,2,FALSE),"")</f>
        <v>RIIA15TARTU_11</v>
      </c>
      <c r="M59" s="11" t="str">
        <f>IFERROR(VLOOKUP(Tabel1[[#This Row],[Jaotus]],Tabelid!L:M,2,FALSE),"")</f>
        <v>NONE</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168</v>
      </c>
      <c r="B60" s="19">
        <v>210</v>
      </c>
      <c r="C60" s="18" t="s">
        <v>104</v>
      </c>
      <c r="D60" s="18" t="s">
        <v>164</v>
      </c>
      <c r="E60" s="18" t="s">
        <v>163</v>
      </c>
      <c r="F60" s="49">
        <v>14</v>
      </c>
      <c r="G60" s="49">
        <v>13.2</v>
      </c>
      <c r="H60" s="18"/>
      <c r="I60" s="11" t="str">
        <f>LEFT(Tabel1[[#This Row],[Ruumi tüüp (TALO Tüüpruumide nimestik)]],2)</f>
        <v>21</v>
      </c>
      <c r="J60" s="22" t="s">
        <v>4</v>
      </c>
      <c r="K60" s="18" t="s">
        <v>10</v>
      </c>
      <c r="L60" s="11" t="str">
        <f>IFERROR(VLOOKUP(Tabel1[[#This Row],[Üürnik]],'Lepingu lisa'!$AW$3:$AX$22,2,FALSE),"")</f>
        <v>RIIA15TARTU_11</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168</v>
      </c>
      <c r="B61" s="19">
        <v>211</v>
      </c>
      <c r="C61" s="18" t="s">
        <v>104</v>
      </c>
      <c r="D61" s="18" t="s">
        <v>164</v>
      </c>
      <c r="E61" s="18" t="s">
        <v>163</v>
      </c>
      <c r="F61" s="49">
        <v>14.4</v>
      </c>
      <c r="G61" s="49">
        <v>13.5</v>
      </c>
      <c r="H61" s="18"/>
      <c r="I61" s="11" t="str">
        <f>LEFT(Tabel1[[#This Row],[Ruumi tüüp (TALO Tüüpruumide nimestik)]],2)</f>
        <v>21</v>
      </c>
      <c r="J61" s="22" t="s">
        <v>4</v>
      </c>
      <c r="K61" s="18" t="s">
        <v>10</v>
      </c>
      <c r="L61" s="11" t="str">
        <f>IFERROR(VLOOKUP(Tabel1[[#This Row],[Üürnik]],'Lepingu lisa'!$AW$3:$AX$22,2,FALSE),"")</f>
        <v>RIIA15TARTU_11</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168</v>
      </c>
      <c r="B62" s="19">
        <v>212</v>
      </c>
      <c r="C62" s="18" t="s">
        <v>104</v>
      </c>
      <c r="D62" s="18" t="s">
        <v>162</v>
      </c>
      <c r="E62" s="18" t="s">
        <v>163</v>
      </c>
      <c r="F62" s="49">
        <v>4.9000000000000004</v>
      </c>
      <c r="G62" s="49">
        <v>4.4000000000000004</v>
      </c>
      <c r="H62" s="18"/>
      <c r="I62" s="11" t="str">
        <f>LEFT(Tabel1[[#This Row],[Ruumi tüüp (TALO Tüüpruumide nimestik)]],2)</f>
        <v>21</v>
      </c>
      <c r="J62" s="22" t="s">
        <v>4</v>
      </c>
      <c r="K62" s="18" t="s">
        <v>10</v>
      </c>
      <c r="L62" s="11" t="str">
        <f>IFERROR(VLOOKUP(Tabel1[[#This Row],[Üürnik]],'Lepingu lisa'!$AW$3:$AX$22,2,FALSE),"")</f>
        <v>RIIA15TARTU_11</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168</v>
      </c>
      <c r="B63" s="19">
        <v>213</v>
      </c>
      <c r="C63" s="18" t="s">
        <v>104</v>
      </c>
      <c r="D63" s="18" t="s">
        <v>162</v>
      </c>
      <c r="E63" s="18" t="s">
        <v>163</v>
      </c>
      <c r="F63" s="49">
        <v>2.8</v>
      </c>
      <c r="G63" s="49">
        <v>2.1</v>
      </c>
      <c r="H63" s="18"/>
      <c r="I63" s="11" t="str">
        <f>LEFT(Tabel1[[#This Row],[Ruumi tüüp (TALO Tüüpruumide nimestik)]],2)</f>
        <v>21</v>
      </c>
      <c r="J63" s="22" t="s">
        <v>4</v>
      </c>
      <c r="K63" s="18" t="s">
        <v>10</v>
      </c>
      <c r="L63" s="11" t="str">
        <f>IFERROR(VLOOKUP(Tabel1[[#This Row],[Üürnik]],'Lepingu lisa'!$AW$3:$AX$22,2,FALSE),"")</f>
        <v>RIIA15TARTU_11</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168</v>
      </c>
      <c r="B64" s="19">
        <v>214</v>
      </c>
      <c r="C64" s="18" t="s">
        <v>104</v>
      </c>
      <c r="D64" s="18" t="s">
        <v>105</v>
      </c>
      <c r="E64" s="18" t="s">
        <v>106</v>
      </c>
      <c r="F64" s="49">
        <v>5.6</v>
      </c>
      <c r="G64" s="49">
        <v>5.4</v>
      </c>
      <c r="H64" s="18"/>
      <c r="I64" s="11" t="str">
        <f>LEFT(Tabel1[[#This Row],[Ruumi tüüp (TALO Tüüpruumide nimestik)]],2)</f>
        <v>91</v>
      </c>
      <c r="J64" s="22" t="s">
        <v>4</v>
      </c>
      <c r="K64" s="18" t="s">
        <v>10</v>
      </c>
      <c r="L64" s="11" t="str">
        <f>IFERROR(VLOOKUP(Tabel1[[#This Row],[Üürnik]],'Lepingu lisa'!$AW$3:$AX$22,2,FALSE),"")</f>
        <v>RIIA15TARTU_11</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168</v>
      </c>
      <c r="B65" s="19">
        <v>215</v>
      </c>
      <c r="C65" s="18" t="s">
        <v>104</v>
      </c>
      <c r="D65" s="18" t="s">
        <v>162</v>
      </c>
      <c r="E65" s="18" t="s">
        <v>163</v>
      </c>
      <c r="F65" s="49">
        <v>6.2</v>
      </c>
      <c r="G65" s="49">
        <v>6</v>
      </c>
      <c r="H65" s="18"/>
      <c r="I65" s="11" t="str">
        <f>LEFT(Tabel1[[#This Row],[Ruumi tüüp (TALO Tüüpruumide nimestik)]],2)</f>
        <v>21</v>
      </c>
      <c r="J65" s="22" t="s">
        <v>4</v>
      </c>
      <c r="K65" s="18" t="s">
        <v>10</v>
      </c>
      <c r="L65" s="11" t="str">
        <f>IFERROR(VLOOKUP(Tabel1[[#This Row],[Üürnik]],'Lepingu lisa'!$AW$3:$AX$22,2,FALSE),"")</f>
        <v>RIIA15TARTU_11</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168</v>
      </c>
      <c r="B66" s="19">
        <v>216</v>
      </c>
      <c r="C66" s="18" t="s">
        <v>154</v>
      </c>
      <c r="D66" s="18" t="s">
        <v>155</v>
      </c>
      <c r="E66" s="18" t="s">
        <v>156</v>
      </c>
      <c r="F66" s="49">
        <v>15.6</v>
      </c>
      <c r="G66" s="49">
        <v>15.6</v>
      </c>
      <c r="H66" s="18"/>
      <c r="I66" s="11" t="str">
        <f>LEFT(Tabel1[[#This Row],[Ruumi tüüp (TALO Tüüpruumide nimestik)]],2)</f>
        <v>92</v>
      </c>
      <c r="J66" s="22"/>
      <c r="K66" s="18"/>
      <c r="L66" s="11" t="str">
        <f>IFERROR(VLOOKUP(Tabel1[[#This Row],[Üürnik]],'Lepingu lisa'!$AW$3:$AX$22,2,FALSE),"")</f>
        <v/>
      </c>
      <c r="M66" s="11" t="str">
        <f>IFERROR(VLOOKUP(Tabel1[[#This Row],[Jaotus]],Tabelid!L:M,2,FALSE),"")</f>
        <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168</v>
      </c>
      <c r="B67" s="19">
        <v>217</v>
      </c>
      <c r="C67" s="18" t="s">
        <v>154</v>
      </c>
      <c r="D67" s="18" t="s">
        <v>159</v>
      </c>
      <c r="E67" s="18" t="s">
        <v>156</v>
      </c>
      <c r="F67" s="49">
        <v>3.4</v>
      </c>
      <c r="G67" s="49">
        <v>3.4</v>
      </c>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176</v>
      </c>
      <c r="B68" s="19" t="s">
        <v>177</v>
      </c>
      <c r="C68" s="18" t="s">
        <v>154</v>
      </c>
      <c r="D68" s="18" t="s">
        <v>155</v>
      </c>
      <c r="E68" s="18" t="s">
        <v>156</v>
      </c>
      <c r="F68" s="49">
        <v>27.8</v>
      </c>
      <c r="G68" s="49">
        <v>27.8</v>
      </c>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176</v>
      </c>
      <c r="B69" s="19">
        <v>302</v>
      </c>
      <c r="C69" s="18" t="s">
        <v>104</v>
      </c>
      <c r="D69" s="18" t="s">
        <v>105</v>
      </c>
      <c r="E69" s="18" t="s">
        <v>106</v>
      </c>
      <c r="F69" s="49">
        <v>21.2</v>
      </c>
      <c r="G69" s="49">
        <v>20.100000000000001</v>
      </c>
      <c r="H69" s="18"/>
      <c r="I69" s="11" t="str">
        <f>LEFT(Tabel1[[#This Row],[Ruumi tüüp (TALO Tüüpruumide nimestik)]],2)</f>
        <v>91</v>
      </c>
      <c r="J69" s="22" t="s">
        <v>4</v>
      </c>
      <c r="K69" s="18" t="s">
        <v>10</v>
      </c>
      <c r="L69" s="11" t="str">
        <f>IFERROR(VLOOKUP(Tabel1[[#This Row],[Üürnik]],'Lepingu lisa'!$AW$3:$AX$22,2,FALSE),"")</f>
        <v>RIIA15TARTU_11</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176</v>
      </c>
      <c r="B70" s="19">
        <v>303</v>
      </c>
      <c r="C70" s="18" t="s">
        <v>104</v>
      </c>
      <c r="D70" s="18" t="s">
        <v>120</v>
      </c>
      <c r="E70" s="18" t="s">
        <v>121</v>
      </c>
      <c r="F70" s="49">
        <v>2.6</v>
      </c>
      <c r="G70" s="49">
        <v>2.4</v>
      </c>
      <c r="H70" s="18"/>
      <c r="I70" s="11" t="str">
        <f>LEFT(Tabel1[[#This Row],[Ruumi tüüp (TALO Tüüpruumide nimestik)]],2)</f>
        <v>73</v>
      </c>
      <c r="J70" s="22" t="s">
        <v>4</v>
      </c>
      <c r="K70" s="18" t="s">
        <v>10</v>
      </c>
      <c r="L70" s="11" t="str">
        <f>IFERROR(VLOOKUP(Tabel1[[#This Row],[Üürnik]],'Lepingu lisa'!$AW$3:$AX$22,2,FALSE),"")</f>
        <v>RIIA15TARTU_11</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176</v>
      </c>
      <c r="B71" s="19">
        <v>304</v>
      </c>
      <c r="C71" s="18" t="s">
        <v>104</v>
      </c>
      <c r="D71" s="18" t="s">
        <v>120</v>
      </c>
      <c r="E71" s="18" t="s">
        <v>121</v>
      </c>
      <c r="F71" s="49">
        <v>3</v>
      </c>
      <c r="G71" s="49">
        <v>2.6</v>
      </c>
      <c r="H71" s="18"/>
      <c r="I71" s="11" t="str">
        <f>LEFT(Tabel1[[#This Row],[Ruumi tüüp (TALO Tüüpruumide nimestik)]],2)</f>
        <v>73</v>
      </c>
      <c r="J71" s="22" t="s">
        <v>4</v>
      </c>
      <c r="K71" s="18" t="s">
        <v>10</v>
      </c>
      <c r="L71" s="11" t="str">
        <f>IFERROR(VLOOKUP(Tabel1[[#This Row],[Üürnik]],'Lepingu lisa'!$AW$3:$AX$22,2,FALSE),"")</f>
        <v>RIIA15TARTU_11</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176</v>
      </c>
      <c r="B72" s="19">
        <v>305</v>
      </c>
      <c r="C72" s="18" t="s">
        <v>104</v>
      </c>
      <c r="D72" s="18" t="s">
        <v>170</v>
      </c>
      <c r="E72" s="18" t="s">
        <v>171</v>
      </c>
      <c r="F72" s="49">
        <v>17</v>
      </c>
      <c r="G72" s="49">
        <v>16.399999999999999</v>
      </c>
      <c r="H72" s="18"/>
      <c r="I72" s="11" t="str">
        <f>LEFT(Tabel1[[#This Row],[Ruumi tüüp (TALO Tüüpruumide nimestik)]],2)</f>
        <v>64</v>
      </c>
      <c r="J72" s="22" t="s">
        <v>4</v>
      </c>
      <c r="K72" s="18" t="s">
        <v>10</v>
      </c>
      <c r="L72" s="11" t="str">
        <f>IFERROR(VLOOKUP(Tabel1[[#This Row],[Üürnik]],'Lepingu lisa'!$AW$3:$AX$22,2,FALSE),"")</f>
        <v>RIIA15TARTU_11</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176</v>
      </c>
      <c r="B73" s="19" t="s">
        <v>178</v>
      </c>
      <c r="C73" s="18" t="s">
        <v>104</v>
      </c>
      <c r="D73" s="18" t="s">
        <v>162</v>
      </c>
      <c r="E73" s="18" t="s">
        <v>163</v>
      </c>
      <c r="F73" s="49">
        <v>6</v>
      </c>
      <c r="G73" s="49">
        <v>5.8</v>
      </c>
      <c r="H73" s="18"/>
      <c r="I73" s="11" t="str">
        <f>LEFT(Tabel1[[#This Row],[Ruumi tüüp (TALO Tüüpruumide nimestik)]],2)</f>
        <v>21</v>
      </c>
      <c r="J73" s="22" t="s">
        <v>4</v>
      </c>
      <c r="K73" s="18" t="s">
        <v>10</v>
      </c>
      <c r="L73" s="11" t="str">
        <f>IFERROR(VLOOKUP(Tabel1[[#This Row],[Üürnik]],'Lepingu lisa'!$AW$3:$AX$22,2,FALSE),"")</f>
        <v>RIIA15TARTU_11</v>
      </c>
      <c r="M73" s="11" t="str">
        <f>IFERROR(VLOOKUP(Tabel1[[#This Row],[Jaotus]],Tabelid!L:M,2,FALSE),"")</f>
        <v>NONE</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176</v>
      </c>
      <c r="B74" s="19">
        <v>307</v>
      </c>
      <c r="C74" s="18" t="s">
        <v>104</v>
      </c>
      <c r="D74" s="18" t="s">
        <v>162</v>
      </c>
      <c r="E74" s="18" t="s">
        <v>163</v>
      </c>
      <c r="F74" s="49">
        <v>5.3</v>
      </c>
      <c r="G74" s="49">
        <v>4.9000000000000004</v>
      </c>
      <c r="H74" s="18"/>
      <c r="I74" s="11" t="str">
        <f>LEFT(Tabel1[[#This Row],[Ruumi tüüp (TALO Tüüpruumide nimestik)]],2)</f>
        <v>21</v>
      </c>
      <c r="J74" s="22" t="s">
        <v>4</v>
      </c>
      <c r="K74" s="18" t="s">
        <v>10</v>
      </c>
      <c r="L74" s="11" t="str">
        <f>IFERROR(VLOOKUP(Tabel1[[#This Row],[Üürnik]],'Lepingu lisa'!$AW$3:$AX$22,2,FALSE),"")</f>
        <v>RIIA15TARTU_11</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176</v>
      </c>
      <c r="B75" s="19">
        <v>308</v>
      </c>
      <c r="C75" s="18" t="s">
        <v>104</v>
      </c>
      <c r="D75" s="18" t="s">
        <v>162</v>
      </c>
      <c r="E75" s="18" t="s">
        <v>163</v>
      </c>
      <c r="F75" s="49">
        <v>64.7</v>
      </c>
      <c r="G75" s="49">
        <v>63</v>
      </c>
      <c r="H75" s="18"/>
      <c r="I75" s="11" t="str">
        <f>LEFT(Tabel1[[#This Row],[Ruumi tüüp (TALO Tüüpruumide nimestik)]],2)</f>
        <v>21</v>
      </c>
      <c r="J75" s="22" t="s">
        <v>4</v>
      </c>
      <c r="K75" s="18" t="s">
        <v>10</v>
      </c>
      <c r="L75" s="11" t="str">
        <f>IFERROR(VLOOKUP(Tabel1[[#This Row],[Üürnik]],'Lepingu lisa'!$AW$3:$AX$22,2,FALSE),"")</f>
        <v>RIIA15TARTU_11</v>
      </c>
      <c r="M75" s="11" t="str">
        <f>IFERROR(VLOOKUP(Tabel1[[#This Row],[Jaotus]],Tabelid!L:M,2,FALSE),"")</f>
        <v>NONE</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176</v>
      </c>
      <c r="B76" s="19">
        <v>309</v>
      </c>
      <c r="C76" s="18" t="s">
        <v>104</v>
      </c>
      <c r="D76" s="18" t="s">
        <v>162</v>
      </c>
      <c r="E76" s="18" t="s">
        <v>163</v>
      </c>
      <c r="F76" s="49">
        <v>146.4</v>
      </c>
      <c r="G76" s="49">
        <v>143.9</v>
      </c>
      <c r="H76" s="18"/>
      <c r="I76" s="11" t="str">
        <f>LEFT(Tabel1[[#This Row],[Ruumi tüüp (TALO Tüüpruumide nimestik)]],2)</f>
        <v>21</v>
      </c>
      <c r="J76" s="22" t="s">
        <v>4</v>
      </c>
      <c r="K76" s="18" t="s">
        <v>10</v>
      </c>
      <c r="L76" s="11" t="str">
        <f>IFERROR(VLOOKUP(Tabel1[[#This Row],[Üürnik]],'Lepingu lisa'!$AW$3:$AX$22,2,FALSE),"")</f>
        <v>RIIA15TARTU_11</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176</v>
      </c>
      <c r="B77" s="19">
        <v>310</v>
      </c>
      <c r="C77" s="18" t="s">
        <v>104</v>
      </c>
      <c r="D77" s="18" t="s">
        <v>164</v>
      </c>
      <c r="E77" s="18" t="s">
        <v>163</v>
      </c>
      <c r="F77" s="49">
        <v>20.2</v>
      </c>
      <c r="G77" s="49">
        <v>19.100000000000001</v>
      </c>
      <c r="H77" s="18"/>
      <c r="I77" s="11" t="str">
        <f>LEFT(Tabel1[[#This Row],[Ruumi tüüp (TALO Tüüpruumide nimestik)]],2)</f>
        <v>21</v>
      </c>
      <c r="J77" s="22" t="s">
        <v>4</v>
      </c>
      <c r="K77" s="18" t="s">
        <v>10</v>
      </c>
      <c r="L77" s="11" t="str">
        <f>IFERROR(VLOOKUP(Tabel1[[#This Row],[Üürnik]],'Lepingu lisa'!$AW$3:$AX$22,2,FALSE),"")</f>
        <v>RIIA15TARTU_11</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176</v>
      </c>
      <c r="B78" s="19">
        <v>311</v>
      </c>
      <c r="C78" s="18" t="s">
        <v>104</v>
      </c>
      <c r="D78" s="18" t="s">
        <v>164</v>
      </c>
      <c r="E78" s="18" t="s">
        <v>163</v>
      </c>
      <c r="F78" s="49">
        <v>12.7</v>
      </c>
      <c r="G78" s="49">
        <v>11.9</v>
      </c>
      <c r="H78" s="18"/>
      <c r="I78" s="11" t="str">
        <f>LEFT(Tabel1[[#This Row],[Ruumi tüüp (TALO Tüüpruumide nimestik)]],2)</f>
        <v>21</v>
      </c>
      <c r="J78" s="22" t="s">
        <v>4</v>
      </c>
      <c r="K78" s="18" t="s">
        <v>10</v>
      </c>
      <c r="L78" s="11" t="str">
        <f>IFERROR(VLOOKUP(Tabel1[[#This Row],[Üürnik]],'Lepingu lisa'!$AW$3:$AX$22,2,FALSE),"")</f>
        <v>RIIA15TARTU_11</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176</v>
      </c>
      <c r="B79" s="19">
        <v>312</v>
      </c>
      <c r="C79" s="18" t="s">
        <v>104</v>
      </c>
      <c r="D79" s="18" t="s">
        <v>162</v>
      </c>
      <c r="E79" s="18" t="s">
        <v>163</v>
      </c>
      <c r="F79" s="49">
        <v>3.6</v>
      </c>
      <c r="G79" s="49">
        <v>3.1</v>
      </c>
      <c r="H79" s="18"/>
      <c r="I79" s="11" t="str">
        <f>LEFT(Tabel1[[#This Row],[Ruumi tüüp (TALO Tüüpruumide nimestik)]],2)</f>
        <v>21</v>
      </c>
      <c r="J79" s="22" t="s">
        <v>4</v>
      </c>
      <c r="K79" s="18" t="s">
        <v>10</v>
      </c>
      <c r="L79" s="11" t="str">
        <f>IFERROR(VLOOKUP(Tabel1[[#This Row],[Üürnik]],'Lepingu lisa'!$AW$3:$AX$22,2,FALSE),"")</f>
        <v>RIIA15TARTU_11</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176</v>
      </c>
      <c r="B80" s="19">
        <v>313</v>
      </c>
      <c r="C80" s="18" t="s">
        <v>104</v>
      </c>
      <c r="D80" s="18" t="s">
        <v>162</v>
      </c>
      <c r="E80" s="18" t="s">
        <v>163</v>
      </c>
      <c r="F80" s="49">
        <v>3.3</v>
      </c>
      <c r="G80" s="49">
        <v>2.9</v>
      </c>
      <c r="H80" s="18"/>
      <c r="I80" s="11" t="str">
        <f>LEFT(Tabel1[[#This Row],[Ruumi tüüp (TALO Tüüpruumide nimestik)]],2)</f>
        <v>21</v>
      </c>
      <c r="J80" s="22" t="s">
        <v>4</v>
      </c>
      <c r="K80" s="18" t="s">
        <v>10</v>
      </c>
      <c r="L80" s="11" t="str">
        <f>IFERROR(VLOOKUP(Tabel1[[#This Row],[Üürnik]],'Lepingu lisa'!$AW$3:$AX$22,2,FALSE),"")</f>
        <v>RIIA15TARTU_11</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176</v>
      </c>
      <c r="B81" s="19">
        <v>314</v>
      </c>
      <c r="C81" s="18" t="s">
        <v>104</v>
      </c>
      <c r="D81" s="18" t="s">
        <v>162</v>
      </c>
      <c r="E81" s="18" t="s">
        <v>163</v>
      </c>
      <c r="F81" s="49">
        <v>4.5999999999999996</v>
      </c>
      <c r="G81" s="49">
        <v>4.0999999999999996</v>
      </c>
      <c r="H81" s="18"/>
      <c r="I81" s="11" t="str">
        <f>LEFT(Tabel1[[#This Row],[Ruumi tüüp (TALO Tüüpruumide nimestik)]],2)</f>
        <v>21</v>
      </c>
      <c r="J81" s="22" t="s">
        <v>4</v>
      </c>
      <c r="K81" s="18" t="s">
        <v>10</v>
      </c>
      <c r="L81" s="11" t="str">
        <f>IFERROR(VLOOKUP(Tabel1[[#This Row],[Üürnik]],'Lepingu lisa'!$AW$3:$AX$22,2,FALSE),"")</f>
        <v>RIIA15TARTU_11</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176</v>
      </c>
      <c r="B82" s="19">
        <v>315</v>
      </c>
      <c r="C82" s="18" t="s">
        <v>104</v>
      </c>
      <c r="D82" s="18" t="s">
        <v>105</v>
      </c>
      <c r="E82" s="18" t="s">
        <v>106</v>
      </c>
      <c r="F82" s="49">
        <v>5.6</v>
      </c>
      <c r="G82" s="49">
        <v>5.4</v>
      </c>
      <c r="H82" s="18"/>
      <c r="I82" s="11" t="str">
        <f>LEFT(Tabel1[[#This Row],[Ruumi tüüp (TALO Tüüpruumide nimestik)]],2)</f>
        <v>91</v>
      </c>
      <c r="J82" s="22" t="s">
        <v>4</v>
      </c>
      <c r="K82" s="18" t="s">
        <v>10</v>
      </c>
      <c r="L82" s="11" t="str">
        <f>IFERROR(VLOOKUP(Tabel1[[#This Row],[Üürnik]],'Lepingu lisa'!$AW$3:$AX$22,2,FALSE),"")</f>
        <v>RIIA15TARTU_11</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176</v>
      </c>
      <c r="B83" s="19" t="s">
        <v>179</v>
      </c>
      <c r="C83" s="18" t="s">
        <v>154</v>
      </c>
      <c r="D83" s="18" t="s">
        <v>155</v>
      </c>
      <c r="E83" s="18" t="s">
        <v>156</v>
      </c>
      <c r="F83" s="49">
        <v>15.6</v>
      </c>
      <c r="G83" s="49">
        <v>15.6</v>
      </c>
      <c r="H83" s="18"/>
      <c r="I83" s="11" t="str">
        <f>LEFT(Tabel1[[#This Row],[Ruumi tüüp (TALO Tüüpruumide nimestik)]],2)</f>
        <v>92</v>
      </c>
      <c r="J83" s="22"/>
      <c r="K83" s="18"/>
      <c r="L83" s="11" t="str">
        <f>IFERROR(VLOOKUP(Tabel1[[#This Row],[Üürnik]],'Lepingu lisa'!$AW$3:$AX$22,2,FALSE),"")</f>
        <v/>
      </c>
      <c r="M83" s="11" t="str">
        <f>IFERROR(VLOOKUP(Tabel1[[#This Row],[Jaotus]],Tabelid!L:M,2,FALSE),"")</f>
        <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176</v>
      </c>
      <c r="B84" s="19" t="s">
        <v>180</v>
      </c>
      <c r="C84" s="18" t="s">
        <v>154</v>
      </c>
      <c r="D84" s="18" t="s">
        <v>159</v>
      </c>
      <c r="E84" s="18" t="s">
        <v>156</v>
      </c>
      <c r="F84" s="49">
        <v>3.4</v>
      </c>
      <c r="G84" s="49">
        <v>3.4</v>
      </c>
      <c r="H84" s="18"/>
      <c r="I84" s="11" t="str">
        <f>LEFT(Tabel1[[#This Row],[Ruumi tüüp (TALO Tüüpruumide nimestik)]],2)</f>
        <v>92</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181</v>
      </c>
      <c r="B85" s="19" t="s">
        <v>182</v>
      </c>
      <c r="C85" s="18" t="s">
        <v>154</v>
      </c>
      <c r="D85" s="18" t="s">
        <v>155</v>
      </c>
      <c r="E85" s="18" t="s">
        <v>156</v>
      </c>
      <c r="F85" s="49">
        <v>27.9</v>
      </c>
      <c r="G85" s="49">
        <v>27.9</v>
      </c>
      <c r="H85" s="18"/>
      <c r="I85" s="11" t="str">
        <f>LEFT(Tabel1[[#This Row],[Ruumi tüüp (TALO Tüüpruumide nimestik)]],2)</f>
        <v>92</v>
      </c>
      <c r="J85" s="22"/>
      <c r="K85" s="18"/>
      <c r="L85" s="11" t="str">
        <f>IFERROR(VLOOKUP(Tabel1[[#This Row],[Üürnik]],'Lepingu lisa'!$AW$3:$AX$22,2,FALSE),"")</f>
        <v/>
      </c>
      <c r="M85" s="11" t="str">
        <f>IFERROR(VLOOKUP(Tabel1[[#This Row],[Jaotus]],Tabelid!L:M,2,FALSE),"")</f>
        <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181</v>
      </c>
      <c r="B86" s="19">
        <v>402</v>
      </c>
      <c r="C86" s="18" t="s">
        <v>104</v>
      </c>
      <c r="D86" s="18" t="s">
        <v>157</v>
      </c>
      <c r="E86" s="18" t="s">
        <v>158</v>
      </c>
      <c r="F86" s="49">
        <v>6.6</v>
      </c>
      <c r="G86" s="49">
        <v>6.3</v>
      </c>
      <c r="H86" s="18"/>
      <c r="I86" s="11" t="str">
        <f>LEFT(Tabel1[[#This Row],[Ruumi tüüp (TALO Tüüpruumide nimestik)]],2)</f>
        <v>86</v>
      </c>
      <c r="J86" s="22" t="s">
        <v>6</v>
      </c>
      <c r="K86" s="18"/>
      <c r="L86" s="11" t="str">
        <f>IFERROR(VLOOKUP(Tabel1[[#This Row],[Üürnik]],'Lepingu lisa'!$AW$3:$AX$22,2,FALSE),"")</f>
        <v/>
      </c>
      <c r="M86" s="11" t="str">
        <f>IFERROR(VLOOKUP(Tabel1[[#This Row],[Jaotus]],Tabelid!L:M,2,FALSE),"")</f>
        <v>BUILDING</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181</v>
      </c>
      <c r="B87" s="19">
        <v>403</v>
      </c>
      <c r="C87" s="18" t="s">
        <v>104</v>
      </c>
      <c r="D87" s="18" t="s">
        <v>105</v>
      </c>
      <c r="E87" s="18" t="s">
        <v>106</v>
      </c>
      <c r="F87" s="49">
        <v>19.3</v>
      </c>
      <c r="G87" s="49">
        <v>18.2</v>
      </c>
      <c r="H87" s="18" t="s">
        <v>183</v>
      </c>
      <c r="I87" s="11" t="str">
        <f>LEFT(Tabel1[[#This Row],[Ruumi tüüp (TALO Tüüpruumide nimestik)]],2)</f>
        <v>91</v>
      </c>
      <c r="J87" s="22" t="s">
        <v>108</v>
      </c>
      <c r="K87" s="18"/>
      <c r="L87" s="11" t="str">
        <f>IFERROR(VLOOKUP(Tabel1[[#This Row],[Üürnik]],'Lepingu lisa'!$AW$3:$AX$22,2,FALSE),"")</f>
        <v/>
      </c>
      <c r="M87" s="11" t="str">
        <f>IFERROR(VLOOKUP(Tabel1[[#This Row],[Jaotus]],Tabelid!L:M,2,FALSE),"")</f>
        <v>MUU_OTHER</v>
      </c>
      <c r="N87" s="11"/>
      <c r="O87" s="32">
        <v>63</v>
      </c>
      <c r="P87" s="32">
        <v>0</v>
      </c>
      <c r="Q87" s="32">
        <v>0</v>
      </c>
      <c r="R87" s="32">
        <v>0</v>
      </c>
      <c r="S87" s="32">
        <v>37</v>
      </c>
      <c r="T87" s="32">
        <v>0</v>
      </c>
      <c r="U87" s="32"/>
      <c r="V87" s="32"/>
      <c r="W87" s="32"/>
      <c r="X87" s="32"/>
      <c r="Y87" s="32"/>
      <c r="Z87" s="32"/>
      <c r="AA87" s="32"/>
      <c r="AB87" s="32"/>
      <c r="AC87" s="32"/>
      <c r="AD87" s="32"/>
      <c r="AE87" s="32"/>
      <c r="AF87" s="32"/>
      <c r="AG87" s="32"/>
    </row>
    <row r="88" spans="1:33" x14ac:dyDescent="0.25">
      <c r="A88" s="18" t="s">
        <v>181</v>
      </c>
      <c r="B88" s="19">
        <v>404</v>
      </c>
      <c r="C88" s="18" t="s">
        <v>104</v>
      </c>
      <c r="D88" s="18" t="s">
        <v>170</v>
      </c>
      <c r="E88" s="18" t="s">
        <v>171</v>
      </c>
      <c r="F88" s="49">
        <v>47.4</v>
      </c>
      <c r="G88" s="49">
        <v>46.6</v>
      </c>
      <c r="H88" s="18" t="s">
        <v>183</v>
      </c>
      <c r="I88" s="11" t="str">
        <f>LEFT(Tabel1[[#This Row],[Ruumi tüüp (TALO Tüüpruumide nimestik)]],2)</f>
        <v>64</v>
      </c>
      <c r="J88" s="22" t="s">
        <v>108</v>
      </c>
      <c r="K88" s="18"/>
      <c r="L88" s="11" t="str">
        <f>IFERROR(VLOOKUP(Tabel1[[#This Row],[Üürnik]],'Lepingu lisa'!$AW$3:$AX$22,2,FALSE),"")</f>
        <v/>
      </c>
      <c r="M88" s="11" t="str">
        <f>IFERROR(VLOOKUP(Tabel1[[#This Row],[Jaotus]],Tabelid!L:M,2,FALSE),"")</f>
        <v>MUU_OTHER</v>
      </c>
      <c r="N88" s="11"/>
      <c r="O88" s="32">
        <v>63</v>
      </c>
      <c r="P88" s="32">
        <v>0</v>
      </c>
      <c r="Q88" s="32">
        <v>0</v>
      </c>
      <c r="R88" s="32">
        <v>0</v>
      </c>
      <c r="S88" s="32">
        <v>37</v>
      </c>
      <c r="T88" s="32">
        <v>0</v>
      </c>
      <c r="U88" s="32"/>
      <c r="V88" s="32"/>
      <c r="W88" s="32"/>
      <c r="X88" s="32"/>
      <c r="Y88" s="32"/>
      <c r="Z88" s="32"/>
      <c r="AA88" s="32"/>
      <c r="AB88" s="32"/>
      <c r="AC88" s="32"/>
      <c r="AD88" s="32"/>
      <c r="AE88" s="32"/>
      <c r="AF88" s="32"/>
      <c r="AG88" s="32"/>
    </row>
    <row r="89" spans="1:33" x14ac:dyDescent="0.25">
      <c r="A89" s="18" t="s">
        <v>181</v>
      </c>
      <c r="B89" s="19">
        <v>405</v>
      </c>
      <c r="C89" s="18" t="s">
        <v>104</v>
      </c>
      <c r="D89" s="18" t="s">
        <v>105</v>
      </c>
      <c r="E89" s="18" t="s">
        <v>106</v>
      </c>
      <c r="F89" s="49">
        <v>4.8</v>
      </c>
      <c r="G89" s="49">
        <v>4.2</v>
      </c>
      <c r="H89" s="18" t="s">
        <v>183</v>
      </c>
      <c r="I89" s="11" t="str">
        <f>LEFT(Tabel1[[#This Row],[Ruumi tüüp (TALO Tüüpruumide nimestik)]],2)</f>
        <v>91</v>
      </c>
      <c r="J89" s="22" t="s">
        <v>108</v>
      </c>
      <c r="K89" s="18"/>
      <c r="L89" s="11" t="str">
        <f>IFERROR(VLOOKUP(Tabel1[[#This Row],[Üürnik]],'Lepingu lisa'!$AW$3:$AX$22,2,FALSE),"")</f>
        <v/>
      </c>
      <c r="M89" s="11" t="str">
        <f>IFERROR(VLOOKUP(Tabel1[[#This Row],[Jaotus]],Tabelid!L:M,2,FALSE),"")</f>
        <v>MUU_OTHER</v>
      </c>
      <c r="N89" s="11"/>
      <c r="O89" s="32">
        <v>63</v>
      </c>
      <c r="P89" s="32">
        <v>0</v>
      </c>
      <c r="Q89" s="32">
        <v>0</v>
      </c>
      <c r="R89" s="32">
        <v>0</v>
      </c>
      <c r="S89" s="32">
        <v>37</v>
      </c>
      <c r="T89" s="32">
        <v>0</v>
      </c>
      <c r="U89" s="32"/>
      <c r="V89" s="32"/>
      <c r="W89" s="32"/>
      <c r="X89" s="32"/>
      <c r="Y89" s="32"/>
      <c r="Z89" s="32"/>
      <c r="AA89" s="32"/>
      <c r="AB89" s="32"/>
      <c r="AC89" s="32"/>
      <c r="AD89" s="32"/>
      <c r="AE89" s="32"/>
      <c r="AF89" s="32"/>
      <c r="AG89" s="32"/>
    </row>
    <row r="90" spans="1:33" x14ac:dyDescent="0.25">
      <c r="A90" s="18" t="s">
        <v>181</v>
      </c>
      <c r="B90" s="19">
        <v>406</v>
      </c>
      <c r="C90" s="18" t="s">
        <v>104</v>
      </c>
      <c r="D90" s="18" t="s">
        <v>120</v>
      </c>
      <c r="E90" s="18" t="s">
        <v>121</v>
      </c>
      <c r="F90" s="49">
        <v>2.9</v>
      </c>
      <c r="G90" s="49">
        <v>2.6</v>
      </c>
      <c r="H90" s="18" t="s">
        <v>183</v>
      </c>
      <c r="I90" s="11" t="str">
        <f>LEFT(Tabel1[[#This Row],[Ruumi tüüp (TALO Tüüpruumide nimestik)]],2)</f>
        <v>73</v>
      </c>
      <c r="J90" s="22" t="s">
        <v>108</v>
      </c>
      <c r="K90" s="18"/>
      <c r="L90" s="11" t="str">
        <f>IFERROR(VLOOKUP(Tabel1[[#This Row],[Üürnik]],'Lepingu lisa'!$AW$3:$AX$22,2,FALSE),"")</f>
        <v/>
      </c>
      <c r="M90" s="11" t="str">
        <f>IFERROR(VLOOKUP(Tabel1[[#This Row],[Jaotus]],Tabelid!L:M,2,FALSE),"")</f>
        <v>MUU_OTHER</v>
      </c>
      <c r="N90" s="11"/>
      <c r="O90" s="32">
        <v>63</v>
      </c>
      <c r="P90" s="32">
        <v>0</v>
      </c>
      <c r="Q90" s="32">
        <v>0</v>
      </c>
      <c r="R90" s="32">
        <v>0</v>
      </c>
      <c r="S90" s="32">
        <v>37</v>
      </c>
      <c r="T90" s="32">
        <v>0</v>
      </c>
      <c r="U90" s="32"/>
      <c r="V90" s="32"/>
      <c r="W90" s="32"/>
      <c r="X90" s="32"/>
      <c r="Y90" s="32"/>
      <c r="Z90" s="32"/>
      <c r="AA90" s="32"/>
      <c r="AB90" s="32"/>
      <c r="AC90" s="32"/>
      <c r="AD90" s="32"/>
      <c r="AE90" s="32"/>
      <c r="AF90" s="32"/>
      <c r="AG90" s="32"/>
    </row>
    <row r="91" spans="1:33" x14ac:dyDescent="0.25">
      <c r="A91" s="18" t="s">
        <v>181</v>
      </c>
      <c r="B91" s="19">
        <v>407</v>
      </c>
      <c r="C91" s="18" t="s">
        <v>104</v>
      </c>
      <c r="D91" s="18" t="s">
        <v>120</v>
      </c>
      <c r="E91" s="18" t="s">
        <v>121</v>
      </c>
      <c r="F91" s="49">
        <v>2.6</v>
      </c>
      <c r="G91" s="49">
        <v>2.4</v>
      </c>
      <c r="H91" s="18" t="s">
        <v>183</v>
      </c>
      <c r="I91" s="11" t="str">
        <f>LEFT(Tabel1[[#This Row],[Ruumi tüüp (TALO Tüüpruumide nimestik)]],2)</f>
        <v>73</v>
      </c>
      <c r="J91" s="22" t="s">
        <v>108</v>
      </c>
      <c r="K91" s="18"/>
      <c r="L91" s="11" t="str">
        <f>IFERROR(VLOOKUP(Tabel1[[#This Row],[Üürnik]],'Lepingu lisa'!$AW$3:$AX$22,2,FALSE),"")</f>
        <v/>
      </c>
      <c r="M91" s="11" t="str">
        <f>IFERROR(VLOOKUP(Tabel1[[#This Row],[Jaotus]],Tabelid!L:M,2,FALSE),"")</f>
        <v>MUU_OTHER</v>
      </c>
      <c r="N91" s="11"/>
      <c r="O91" s="32">
        <v>63</v>
      </c>
      <c r="P91" s="32">
        <v>0</v>
      </c>
      <c r="Q91" s="32">
        <v>0</v>
      </c>
      <c r="R91" s="32">
        <v>0</v>
      </c>
      <c r="S91" s="32">
        <v>37</v>
      </c>
      <c r="T91" s="32">
        <v>0</v>
      </c>
      <c r="U91" s="32"/>
      <c r="V91" s="32"/>
      <c r="W91" s="32"/>
      <c r="X91" s="32"/>
      <c r="Y91" s="32"/>
      <c r="Z91" s="32"/>
      <c r="AA91" s="32"/>
      <c r="AB91" s="32"/>
      <c r="AC91" s="32"/>
      <c r="AD91" s="32"/>
      <c r="AE91" s="32"/>
      <c r="AF91" s="32"/>
      <c r="AG91" s="32"/>
    </row>
    <row r="92" spans="1:33" x14ac:dyDescent="0.25">
      <c r="A92" s="18" t="s">
        <v>181</v>
      </c>
      <c r="B92" s="19">
        <v>408</v>
      </c>
      <c r="C92" s="18" t="s">
        <v>104</v>
      </c>
      <c r="D92" s="18" t="s">
        <v>162</v>
      </c>
      <c r="E92" s="18" t="s">
        <v>163</v>
      </c>
      <c r="F92" s="49">
        <v>16.600000000000001</v>
      </c>
      <c r="G92" s="49">
        <v>16.100000000000001</v>
      </c>
      <c r="H92" s="18" t="s">
        <v>183</v>
      </c>
      <c r="I92" s="11" t="str">
        <f>LEFT(Tabel1[[#This Row],[Ruumi tüüp (TALO Tüüpruumide nimestik)]],2)</f>
        <v>21</v>
      </c>
      <c r="J92" s="22" t="s">
        <v>108</v>
      </c>
      <c r="K92" s="18"/>
      <c r="L92" s="11" t="str">
        <f>IFERROR(VLOOKUP(Tabel1[[#This Row],[Üürnik]],'Lepingu lisa'!$AW$3:$AX$22,2,FALSE),"")</f>
        <v/>
      </c>
      <c r="M92" s="11" t="str">
        <f>IFERROR(VLOOKUP(Tabel1[[#This Row],[Jaotus]],Tabelid!L:M,2,FALSE),"")</f>
        <v>MUU_OTHER</v>
      </c>
      <c r="N92" s="11"/>
      <c r="O92" s="32">
        <v>63</v>
      </c>
      <c r="P92" s="32">
        <v>0</v>
      </c>
      <c r="Q92" s="32">
        <v>0</v>
      </c>
      <c r="R92" s="32">
        <v>0</v>
      </c>
      <c r="S92" s="32">
        <v>37</v>
      </c>
      <c r="T92" s="32">
        <v>0</v>
      </c>
      <c r="U92" s="32"/>
      <c r="V92" s="32"/>
      <c r="W92" s="32"/>
      <c r="X92" s="32"/>
      <c r="Y92" s="32"/>
      <c r="Z92" s="32"/>
      <c r="AA92" s="32"/>
      <c r="AB92" s="32"/>
      <c r="AC92" s="32"/>
      <c r="AD92" s="32"/>
      <c r="AE92" s="32"/>
      <c r="AF92" s="32"/>
      <c r="AG92" s="32"/>
    </row>
    <row r="93" spans="1:33" x14ac:dyDescent="0.25">
      <c r="A93" s="18" t="s">
        <v>181</v>
      </c>
      <c r="B93" s="19">
        <v>409</v>
      </c>
      <c r="C93" s="18" t="s">
        <v>104</v>
      </c>
      <c r="D93" s="18" t="s">
        <v>164</v>
      </c>
      <c r="E93" s="18" t="s">
        <v>163</v>
      </c>
      <c r="F93" s="49">
        <v>66.099999999999994</v>
      </c>
      <c r="G93" s="49">
        <v>65.2</v>
      </c>
      <c r="H93" s="18" t="s">
        <v>183</v>
      </c>
      <c r="I93" s="11" t="str">
        <f>LEFT(Tabel1[[#This Row],[Ruumi tüüp (TALO Tüüpruumide nimestik)]],2)</f>
        <v>21</v>
      </c>
      <c r="J93" s="22" t="s">
        <v>108</v>
      </c>
      <c r="K93" s="18"/>
      <c r="L93" s="11" t="str">
        <f>IFERROR(VLOOKUP(Tabel1[[#This Row],[Üürnik]],'Lepingu lisa'!$AW$3:$AX$22,2,FALSE),"")</f>
        <v/>
      </c>
      <c r="M93" s="11" t="str">
        <f>IFERROR(VLOOKUP(Tabel1[[#This Row],[Jaotus]],Tabelid!L:M,2,FALSE),"")</f>
        <v>MUU_OTHER</v>
      </c>
      <c r="N93" s="11"/>
      <c r="O93" s="32">
        <v>63</v>
      </c>
      <c r="P93" s="32">
        <v>0</v>
      </c>
      <c r="Q93" s="32">
        <v>0</v>
      </c>
      <c r="R93" s="32">
        <v>0</v>
      </c>
      <c r="S93" s="32">
        <v>37</v>
      </c>
      <c r="T93" s="32">
        <v>0</v>
      </c>
      <c r="U93" s="32"/>
      <c r="V93" s="32"/>
      <c r="W93" s="32"/>
      <c r="X93" s="32"/>
      <c r="Y93" s="32"/>
      <c r="Z93" s="32"/>
      <c r="AA93" s="32"/>
      <c r="AB93" s="32"/>
      <c r="AC93" s="32"/>
      <c r="AD93" s="32"/>
      <c r="AE93" s="32"/>
      <c r="AF93" s="32"/>
      <c r="AG93" s="32"/>
    </row>
    <row r="94" spans="1:33" x14ac:dyDescent="0.25">
      <c r="A94" s="18" t="s">
        <v>181</v>
      </c>
      <c r="B94" s="19">
        <v>410</v>
      </c>
      <c r="C94" s="18" t="s">
        <v>104</v>
      </c>
      <c r="D94" s="18" t="s">
        <v>162</v>
      </c>
      <c r="E94" s="18" t="s">
        <v>163</v>
      </c>
      <c r="F94" s="49">
        <v>80.7</v>
      </c>
      <c r="G94" s="49">
        <v>78.5</v>
      </c>
      <c r="H94" s="18" t="s">
        <v>184</v>
      </c>
      <c r="I94" s="11" t="str">
        <f>LEFT(Tabel1[[#This Row],[Ruumi tüüp (TALO Tüüpruumide nimestik)]],2)</f>
        <v>21</v>
      </c>
      <c r="J94" s="22" t="s">
        <v>108</v>
      </c>
      <c r="K94" s="18"/>
      <c r="L94" s="11" t="str">
        <f>IFERROR(VLOOKUP(Tabel1[[#This Row],[Üürnik]],'Lepingu lisa'!$AW$3:$AX$22,2,FALSE),"")</f>
        <v/>
      </c>
      <c r="M94" s="11" t="str">
        <f>IFERROR(VLOOKUP(Tabel1[[#This Row],[Jaotus]],Tabelid!L:M,2,FALSE),"")</f>
        <v>MUU_OTHER</v>
      </c>
      <c r="N94" s="11"/>
      <c r="O94" s="32">
        <v>55</v>
      </c>
      <c r="P94" s="32">
        <v>0</v>
      </c>
      <c r="Q94" s="32">
        <v>0</v>
      </c>
      <c r="R94" s="32">
        <v>0</v>
      </c>
      <c r="S94" s="32">
        <v>45</v>
      </c>
      <c r="T94" s="32">
        <v>0</v>
      </c>
      <c r="U94" s="32"/>
      <c r="V94" s="32"/>
      <c r="W94" s="32"/>
      <c r="X94" s="32"/>
      <c r="Y94" s="32"/>
      <c r="Z94" s="32"/>
      <c r="AA94" s="32"/>
      <c r="AB94" s="32"/>
      <c r="AC94" s="32"/>
      <c r="AD94" s="32"/>
      <c r="AE94" s="32"/>
      <c r="AF94" s="32"/>
      <c r="AG94" s="32"/>
    </row>
    <row r="95" spans="1:33" x14ac:dyDescent="0.25">
      <c r="A95" s="18" t="s">
        <v>181</v>
      </c>
      <c r="B95" s="19">
        <v>411</v>
      </c>
      <c r="C95" s="18" t="s">
        <v>104</v>
      </c>
      <c r="D95" s="18" t="s">
        <v>162</v>
      </c>
      <c r="E95" s="18" t="s">
        <v>163</v>
      </c>
      <c r="F95" s="49">
        <v>32.9</v>
      </c>
      <c r="G95" s="49">
        <v>32.1</v>
      </c>
      <c r="H95" s="18" t="s">
        <v>183</v>
      </c>
      <c r="I95" s="11" t="str">
        <f>LEFT(Tabel1[[#This Row],[Ruumi tüüp (TALO Tüüpruumide nimestik)]],2)</f>
        <v>21</v>
      </c>
      <c r="J95" s="22" t="s">
        <v>108</v>
      </c>
      <c r="K95" s="18"/>
      <c r="L95" s="11" t="str">
        <f>IFERROR(VLOOKUP(Tabel1[[#This Row],[Üürnik]],'Lepingu lisa'!$AW$3:$AX$22,2,FALSE),"")</f>
        <v/>
      </c>
      <c r="M95" s="11" t="str">
        <f>IFERROR(VLOOKUP(Tabel1[[#This Row],[Jaotus]],Tabelid!L:M,2,FALSE),"")</f>
        <v>MUU_OTHER</v>
      </c>
      <c r="N95" s="11"/>
      <c r="O95" s="32">
        <v>63</v>
      </c>
      <c r="P95" s="32">
        <v>0</v>
      </c>
      <c r="Q95" s="32">
        <v>0</v>
      </c>
      <c r="R95" s="32">
        <v>0</v>
      </c>
      <c r="S95" s="32">
        <v>37</v>
      </c>
      <c r="T95" s="32">
        <v>0</v>
      </c>
      <c r="U95" s="32"/>
      <c r="V95" s="32"/>
      <c r="W95" s="32"/>
      <c r="X95" s="32"/>
      <c r="Y95" s="32"/>
      <c r="Z95" s="32"/>
      <c r="AA95" s="32"/>
      <c r="AB95" s="32"/>
      <c r="AC95" s="32"/>
      <c r="AD95" s="32"/>
      <c r="AE95" s="32"/>
      <c r="AF95" s="32"/>
      <c r="AG95" s="32"/>
    </row>
    <row r="96" spans="1:33" x14ac:dyDescent="0.25">
      <c r="A96" s="18" t="s">
        <v>181</v>
      </c>
      <c r="B96" s="19">
        <v>412</v>
      </c>
      <c r="C96" s="18" t="s">
        <v>104</v>
      </c>
      <c r="D96" s="18" t="s">
        <v>162</v>
      </c>
      <c r="E96" s="18" t="s">
        <v>163</v>
      </c>
      <c r="F96" s="49">
        <v>3</v>
      </c>
      <c r="G96" s="49">
        <v>2.6</v>
      </c>
      <c r="H96" s="18" t="s">
        <v>184</v>
      </c>
      <c r="I96" s="11" t="str">
        <f>LEFT(Tabel1[[#This Row],[Ruumi tüüp (TALO Tüüpruumide nimestik)]],2)</f>
        <v>21</v>
      </c>
      <c r="J96" s="22" t="s">
        <v>108</v>
      </c>
      <c r="K96" s="18"/>
      <c r="L96" s="11" t="str">
        <f>IFERROR(VLOOKUP(Tabel1[[#This Row],[Üürnik]],'Lepingu lisa'!$AW$3:$AX$22,2,FALSE),"")</f>
        <v/>
      </c>
      <c r="M96" s="11" t="str">
        <f>IFERROR(VLOOKUP(Tabel1[[#This Row],[Jaotus]],Tabelid!L:M,2,FALSE),"")</f>
        <v>MUU_OTHER</v>
      </c>
      <c r="N96" s="11"/>
      <c r="O96" s="32">
        <v>55</v>
      </c>
      <c r="P96" s="32">
        <v>0</v>
      </c>
      <c r="Q96" s="32">
        <v>0</v>
      </c>
      <c r="R96" s="32">
        <v>0</v>
      </c>
      <c r="S96" s="32">
        <v>45</v>
      </c>
      <c r="T96" s="32">
        <v>0</v>
      </c>
      <c r="U96" s="32"/>
      <c r="V96" s="32"/>
      <c r="W96" s="32"/>
      <c r="X96" s="32"/>
      <c r="Y96" s="32"/>
      <c r="Z96" s="32"/>
      <c r="AA96" s="32"/>
      <c r="AB96" s="32"/>
      <c r="AC96" s="32"/>
      <c r="AD96" s="32"/>
      <c r="AE96" s="32"/>
      <c r="AF96" s="32"/>
      <c r="AG96" s="32"/>
    </row>
    <row r="97" spans="1:33" x14ac:dyDescent="0.25">
      <c r="A97" s="18" t="s">
        <v>181</v>
      </c>
      <c r="B97" s="19">
        <v>413</v>
      </c>
      <c r="C97" s="18" t="s">
        <v>104</v>
      </c>
      <c r="D97" s="18" t="s">
        <v>162</v>
      </c>
      <c r="E97" s="18" t="s">
        <v>163</v>
      </c>
      <c r="F97" s="49">
        <v>3.6</v>
      </c>
      <c r="G97" s="49">
        <v>3.1</v>
      </c>
      <c r="H97" s="18" t="s">
        <v>183</v>
      </c>
      <c r="I97" s="11" t="str">
        <f>LEFT(Tabel1[[#This Row],[Ruumi tüüp (TALO Tüüpruumide nimestik)]],2)</f>
        <v>21</v>
      </c>
      <c r="J97" s="22" t="s">
        <v>108</v>
      </c>
      <c r="K97" s="18"/>
      <c r="L97" s="11" t="str">
        <f>IFERROR(VLOOKUP(Tabel1[[#This Row],[Üürnik]],'Lepingu lisa'!$AW$3:$AX$22,2,FALSE),"")</f>
        <v/>
      </c>
      <c r="M97" s="11" t="str">
        <f>IFERROR(VLOOKUP(Tabel1[[#This Row],[Jaotus]],Tabelid!L:M,2,FALSE),"")</f>
        <v>MUU_OTHER</v>
      </c>
      <c r="N97" s="11"/>
      <c r="O97" s="32">
        <v>63</v>
      </c>
      <c r="P97" s="32">
        <v>0</v>
      </c>
      <c r="Q97" s="32">
        <v>0</v>
      </c>
      <c r="R97" s="32">
        <v>0</v>
      </c>
      <c r="S97" s="32">
        <v>37</v>
      </c>
      <c r="T97" s="32">
        <v>0</v>
      </c>
      <c r="U97" s="32"/>
      <c r="V97" s="32"/>
      <c r="W97" s="32"/>
      <c r="X97" s="32"/>
      <c r="Y97" s="32"/>
      <c r="Z97" s="32"/>
      <c r="AA97" s="32"/>
      <c r="AB97" s="32"/>
      <c r="AC97" s="32"/>
      <c r="AD97" s="32"/>
      <c r="AE97" s="32"/>
      <c r="AF97" s="32"/>
      <c r="AG97" s="32"/>
    </row>
    <row r="98" spans="1:33" x14ac:dyDescent="0.25">
      <c r="A98" s="18" t="s">
        <v>181</v>
      </c>
      <c r="B98" s="19">
        <v>414</v>
      </c>
      <c r="C98" s="18" t="s">
        <v>104</v>
      </c>
      <c r="D98" s="18" t="s">
        <v>162</v>
      </c>
      <c r="E98" s="18" t="s">
        <v>163</v>
      </c>
      <c r="F98" s="49">
        <v>3.1</v>
      </c>
      <c r="G98" s="49">
        <v>2.6</v>
      </c>
      <c r="H98" s="18" t="s">
        <v>183</v>
      </c>
      <c r="I98" s="11" t="str">
        <f>LEFT(Tabel1[[#This Row],[Ruumi tüüp (TALO Tüüpruumide nimestik)]],2)</f>
        <v>21</v>
      </c>
      <c r="J98" s="22" t="s">
        <v>108</v>
      </c>
      <c r="K98" s="18"/>
      <c r="L98" s="11" t="str">
        <f>IFERROR(VLOOKUP(Tabel1[[#This Row],[Üürnik]],'Lepingu lisa'!$AW$3:$AX$22,2,FALSE),"")</f>
        <v/>
      </c>
      <c r="M98" s="11" t="str">
        <f>IFERROR(VLOOKUP(Tabel1[[#This Row],[Jaotus]],Tabelid!L:M,2,FALSE),"")</f>
        <v>MUU_OTHER</v>
      </c>
      <c r="N98" s="11"/>
      <c r="O98" s="32">
        <v>63</v>
      </c>
      <c r="P98" s="32">
        <v>0</v>
      </c>
      <c r="Q98" s="32">
        <v>0</v>
      </c>
      <c r="R98" s="32">
        <v>0</v>
      </c>
      <c r="S98" s="32">
        <v>37</v>
      </c>
      <c r="T98" s="32">
        <v>0</v>
      </c>
      <c r="U98" s="32"/>
      <c r="V98" s="32"/>
      <c r="W98" s="32"/>
      <c r="X98" s="32"/>
      <c r="Y98" s="32"/>
      <c r="Z98" s="32"/>
      <c r="AA98" s="32"/>
      <c r="AB98" s="32"/>
      <c r="AC98" s="32"/>
      <c r="AD98" s="32"/>
      <c r="AE98" s="32"/>
      <c r="AF98" s="32"/>
      <c r="AG98" s="32"/>
    </row>
    <row r="99" spans="1:33" x14ac:dyDescent="0.25">
      <c r="A99" s="18" t="s">
        <v>181</v>
      </c>
      <c r="B99" s="19">
        <v>415</v>
      </c>
      <c r="C99" s="18" t="s">
        <v>104</v>
      </c>
      <c r="D99" s="18" t="s">
        <v>164</v>
      </c>
      <c r="E99" s="18" t="s">
        <v>163</v>
      </c>
      <c r="F99" s="49">
        <v>9.3000000000000007</v>
      </c>
      <c r="G99" s="49">
        <v>8.5</v>
      </c>
      <c r="H99" s="18" t="s">
        <v>183</v>
      </c>
      <c r="I99" s="11" t="str">
        <f>LEFT(Tabel1[[#This Row],[Ruumi tüüp (TALO Tüüpruumide nimestik)]],2)</f>
        <v>21</v>
      </c>
      <c r="J99" s="22" t="s">
        <v>108</v>
      </c>
      <c r="K99" s="18"/>
      <c r="L99" s="11" t="str">
        <f>IFERROR(VLOOKUP(Tabel1[[#This Row],[Üürnik]],'Lepingu lisa'!$AW$3:$AX$22,2,FALSE),"")</f>
        <v/>
      </c>
      <c r="M99" s="11" t="str">
        <f>IFERROR(VLOOKUP(Tabel1[[#This Row],[Jaotus]],Tabelid!L:M,2,FALSE),"")</f>
        <v>MUU_OTHER</v>
      </c>
      <c r="N99" s="11"/>
      <c r="O99" s="32">
        <v>63</v>
      </c>
      <c r="P99" s="32">
        <v>0</v>
      </c>
      <c r="Q99" s="32">
        <v>0</v>
      </c>
      <c r="R99" s="32">
        <v>0</v>
      </c>
      <c r="S99" s="32">
        <v>37</v>
      </c>
      <c r="T99" s="32">
        <v>0</v>
      </c>
      <c r="U99" s="32"/>
      <c r="V99" s="32"/>
      <c r="W99" s="32"/>
      <c r="X99" s="32"/>
      <c r="Y99" s="32"/>
      <c r="Z99" s="32"/>
      <c r="AA99" s="32"/>
      <c r="AB99" s="32"/>
      <c r="AC99" s="32"/>
      <c r="AD99" s="32"/>
      <c r="AE99" s="32"/>
      <c r="AF99" s="32"/>
      <c r="AG99" s="32"/>
    </row>
    <row r="100" spans="1:33" x14ac:dyDescent="0.25">
      <c r="A100" s="18" t="s">
        <v>181</v>
      </c>
      <c r="B100" s="19">
        <v>416</v>
      </c>
      <c r="C100" s="18" t="s">
        <v>154</v>
      </c>
      <c r="D100" s="18" t="s">
        <v>155</v>
      </c>
      <c r="E100" s="18" t="s">
        <v>156</v>
      </c>
      <c r="F100" s="49">
        <v>15.5</v>
      </c>
      <c r="G100" s="49">
        <v>15.5</v>
      </c>
      <c r="H100" s="18"/>
      <c r="I100" s="11" t="str">
        <f>LEFT(Tabel1[[#This Row],[Ruumi tüüp (TALO Tüüpruumide nimestik)]],2)</f>
        <v>92</v>
      </c>
      <c r="J100" s="22"/>
      <c r="K100" s="18"/>
      <c r="L100" s="11" t="str">
        <f>IFERROR(VLOOKUP(Tabel1[[#This Row],[Üürnik]],'Lepingu lisa'!$AW$3:$AX$22,2,FALSE),"")</f>
        <v/>
      </c>
      <c r="M100" s="11" t="str">
        <f>IFERROR(VLOOKUP(Tabel1[[#This Row],[Jaotus]],Tabelid!L:M,2,FALSE),"")</f>
        <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181</v>
      </c>
      <c r="B101" s="19">
        <v>417</v>
      </c>
      <c r="C101" s="18" t="s">
        <v>104</v>
      </c>
      <c r="D101" s="18" t="s">
        <v>185</v>
      </c>
      <c r="E101" s="18" t="s">
        <v>149</v>
      </c>
      <c r="F101" s="49">
        <v>11.7</v>
      </c>
      <c r="G101" s="49">
        <v>11.7</v>
      </c>
      <c r="H101" s="18" t="s">
        <v>186</v>
      </c>
      <c r="I101" s="11" t="str">
        <f>LEFT(Tabel1[[#This Row],[Ruumi tüüp (TALO Tüüpruumide nimestik)]],2)</f>
        <v>23</v>
      </c>
      <c r="J101" s="22" t="s">
        <v>6</v>
      </c>
      <c r="K101" s="18"/>
      <c r="L101" s="11" t="str">
        <f>IFERROR(VLOOKUP(Tabel1[[#This Row],[Üürnik]],'Lepingu lisa'!$AW$3:$AX$22,2,FALSE),"")</f>
        <v/>
      </c>
      <c r="M101" s="11" t="str">
        <f>IFERROR(VLOOKUP(Tabel1[[#This Row],[Jaotus]],Tabelid!L:M,2,FALSE),"")</f>
        <v>BUILDING</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181</v>
      </c>
      <c r="B102" s="19">
        <v>418</v>
      </c>
      <c r="C102" s="18" t="s">
        <v>154</v>
      </c>
      <c r="D102" s="18" t="s">
        <v>159</v>
      </c>
      <c r="E102" s="18" t="s">
        <v>156</v>
      </c>
      <c r="F102" s="49">
        <v>3.4</v>
      </c>
      <c r="G102" s="49">
        <v>3.4</v>
      </c>
      <c r="H102" s="18"/>
      <c r="I102" s="11" t="str">
        <f>LEFT(Tabel1[[#This Row],[Ruumi tüüp (TALO Tüüpruumide nimestik)]],2)</f>
        <v>92</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25</v>
      </c>
      <c r="B103" s="19">
        <v>501</v>
      </c>
      <c r="C103" s="18" t="s">
        <v>154</v>
      </c>
      <c r="D103" s="18" t="s">
        <v>155</v>
      </c>
      <c r="E103" s="18" t="s">
        <v>156</v>
      </c>
      <c r="F103" s="49">
        <v>24.8</v>
      </c>
      <c r="G103" s="49">
        <v>24.8</v>
      </c>
      <c r="H103" s="18"/>
      <c r="I103" s="11" t="str">
        <f>LEFT(Tabel1[[#This Row],[Ruumi tüüp (TALO Tüüpruumide nimestik)]],2)</f>
        <v>92</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25</v>
      </c>
      <c r="B104" s="19">
        <v>502</v>
      </c>
      <c r="C104" s="18" t="s">
        <v>104</v>
      </c>
      <c r="D104" s="18" t="s">
        <v>162</v>
      </c>
      <c r="E104" s="18" t="s">
        <v>163</v>
      </c>
      <c r="F104" s="49">
        <v>18.899999999999999</v>
      </c>
      <c r="G104" s="49">
        <v>18.399999999999999</v>
      </c>
      <c r="H104" s="18"/>
      <c r="I104" s="11" t="str">
        <f>LEFT(Tabel1[[#This Row],[Ruumi tüüp (TALO Tüüpruumide nimestik)]],2)</f>
        <v>21</v>
      </c>
      <c r="J104" s="22" t="s">
        <v>4</v>
      </c>
      <c r="K104" s="18" t="s">
        <v>12</v>
      </c>
      <c r="L104" s="11" t="str">
        <f>IFERROR(VLOOKUP(Tabel1[[#This Row],[Üürnik]],'Lepingu lisa'!$AW$3:$AX$22,2,FALSE),"")</f>
        <v>RIIA15TARTU_12</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25</v>
      </c>
      <c r="B105" s="19">
        <v>503</v>
      </c>
      <c r="C105" s="18" t="s">
        <v>104</v>
      </c>
      <c r="D105" s="18" t="s">
        <v>105</v>
      </c>
      <c r="E105" s="18" t="s">
        <v>106</v>
      </c>
      <c r="F105" s="49">
        <v>15.7</v>
      </c>
      <c r="G105" s="49">
        <v>14.6</v>
      </c>
      <c r="H105" s="18"/>
      <c r="I105" s="11" t="str">
        <f>LEFT(Tabel1[[#This Row],[Ruumi tüüp (TALO Tüüpruumide nimestik)]],2)</f>
        <v>91</v>
      </c>
      <c r="J105" s="22" t="s">
        <v>187</v>
      </c>
      <c r="K105" s="18"/>
      <c r="L105" s="11" t="str">
        <f>IFERROR(VLOOKUP(Tabel1[[#This Row],[Üürnik]],'Lepingu lisa'!$AW$3:$AX$22,2,FALSE),"")</f>
        <v/>
      </c>
      <c r="M105" s="11" t="str">
        <f>IFERROR(VLOOKUP(Tabel1[[#This Row],[Jaotus]],Tabelid!L:M,2,FALSE),"")</f>
        <v>FLOOR</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25</v>
      </c>
      <c r="B106" s="19">
        <v>504</v>
      </c>
      <c r="C106" s="18" t="s">
        <v>104</v>
      </c>
      <c r="D106" s="18" t="s">
        <v>120</v>
      </c>
      <c r="E106" s="18" t="s">
        <v>121</v>
      </c>
      <c r="F106" s="49">
        <v>2.6</v>
      </c>
      <c r="G106" s="49">
        <v>2.4</v>
      </c>
      <c r="H106" s="18"/>
      <c r="I106" s="11" t="str">
        <f>LEFT(Tabel1[[#This Row],[Ruumi tüüp (TALO Tüüpruumide nimestik)]],2)</f>
        <v>73</v>
      </c>
      <c r="J106" s="22" t="s">
        <v>187</v>
      </c>
      <c r="K106" s="18"/>
      <c r="L106" s="11" t="str">
        <f>IFERROR(VLOOKUP(Tabel1[[#This Row],[Üürnik]],'Lepingu lisa'!$AW$3:$AX$22,2,FALSE),"")</f>
        <v/>
      </c>
      <c r="M106" s="11" t="str">
        <f>IFERROR(VLOOKUP(Tabel1[[#This Row],[Jaotus]],Tabelid!L:M,2,FALSE),"")</f>
        <v>FLOOR</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25</v>
      </c>
      <c r="B107" s="19">
        <v>505</v>
      </c>
      <c r="C107" s="18" t="s">
        <v>104</v>
      </c>
      <c r="D107" s="18" t="s">
        <v>120</v>
      </c>
      <c r="E107" s="18" t="s">
        <v>121</v>
      </c>
      <c r="F107" s="49">
        <v>3</v>
      </c>
      <c r="G107" s="49">
        <v>2.6</v>
      </c>
      <c r="H107" s="18"/>
      <c r="I107" s="11" t="str">
        <f>LEFT(Tabel1[[#This Row],[Ruumi tüüp (TALO Tüüpruumide nimestik)]],2)</f>
        <v>73</v>
      </c>
      <c r="J107" s="22" t="s">
        <v>187</v>
      </c>
      <c r="K107" s="18"/>
      <c r="L107" s="11" t="str">
        <f>IFERROR(VLOOKUP(Tabel1[[#This Row],[Üürnik]],'Lepingu lisa'!$AW$3:$AX$22,2,FALSE),"")</f>
        <v/>
      </c>
      <c r="M107" s="11" t="str">
        <f>IFERROR(VLOOKUP(Tabel1[[#This Row],[Jaotus]],Tabelid!L:M,2,FALSE),"")</f>
        <v>FLOOR</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25</v>
      </c>
      <c r="B108" s="19">
        <v>506</v>
      </c>
      <c r="C108" s="18" t="s">
        <v>104</v>
      </c>
      <c r="D108" s="18" t="s">
        <v>170</v>
      </c>
      <c r="E108" s="18" t="s">
        <v>171</v>
      </c>
      <c r="F108" s="49">
        <v>33.4</v>
      </c>
      <c r="G108" s="49">
        <v>32.4</v>
      </c>
      <c r="H108" s="18"/>
      <c r="I108" s="11" t="str">
        <f>LEFT(Tabel1[[#This Row],[Ruumi tüüp (TALO Tüüpruumide nimestik)]],2)</f>
        <v>64</v>
      </c>
      <c r="J108" s="22" t="s">
        <v>187</v>
      </c>
      <c r="K108" s="18"/>
      <c r="L108" s="11" t="str">
        <f>IFERROR(VLOOKUP(Tabel1[[#This Row],[Üürnik]],'Lepingu lisa'!$AW$3:$AX$22,2,FALSE),"")</f>
        <v/>
      </c>
      <c r="M108" s="11" t="str">
        <f>IFERROR(VLOOKUP(Tabel1[[#This Row],[Jaotus]],Tabelid!L:M,2,FALSE),"")</f>
        <v>FLOOR</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25</v>
      </c>
      <c r="B109" s="19">
        <v>507</v>
      </c>
      <c r="C109" s="18" t="s">
        <v>104</v>
      </c>
      <c r="D109" s="18" t="s">
        <v>162</v>
      </c>
      <c r="E109" s="18" t="s">
        <v>163</v>
      </c>
      <c r="F109" s="49">
        <v>10.9</v>
      </c>
      <c r="G109" s="49">
        <v>10.5</v>
      </c>
      <c r="H109" s="18"/>
      <c r="I109" s="11" t="str">
        <f>LEFT(Tabel1[[#This Row],[Ruumi tüüp (TALO Tüüpruumide nimestik)]],2)</f>
        <v>21</v>
      </c>
      <c r="J109" s="22" t="s">
        <v>4</v>
      </c>
      <c r="K109" s="18" t="s">
        <v>16</v>
      </c>
      <c r="L109" s="11" t="str">
        <f>IFERROR(VLOOKUP(Tabel1[[#This Row],[Üürnik]],'Lepingu lisa'!$AW$3:$AX$22,2,FALSE),"")</f>
        <v>RIIA15TARTU_15</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25</v>
      </c>
      <c r="B110" s="19">
        <v>508</v>
      </c>
      <c r="C110" s="18" t="s">
        <v>104</v>
      </c>
      <c r="D110" s="18" t="s">
        <v>164</v>
      </c>
      <c r="E110" s="18" t="s">
        <v>163</v>
      </c>
      <c r="F110" s="49">
        <v>14.9</v>
      </c>
      <c r="G110" s="49">
        <v>14.2</v>
      </c>
      <c r="H110" s="18"/>
      <c r="I110" s="11" t="str">
        <f>LEFT(Tabel1[[#This Row],[Ruumi tüüp (TALO Tüüpruumide nimestik)]],2)</f>
        <v>21</v>
      </c>
      <c r="J110" s="22" t="s">
        <v>187</v>
      </c>
      <c r="K110" s="18"/>
      <c r="L110" s="11" t="str">
        <f>IFERROR(VLOOKUP(Tabel1[[#This Row],[Üürnik]],'Lepingu lisa'!$AW$3:$AX$22,2,FALSE),"")</f>
        <v/>
      </c>
      <c r="M110" s="11" t="str">
        <f>IFERROR(VLOOKUP(Tabel1[[#This Row],[Jaotus]],Tabelid!L:M,2,FALSE),"")</f>
        <v>FLOOR</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25</v>
      </c>
      <c r="B111" s="19">
        <v>509</v>
      </c>
      <c r="C111" s="18" t="s">
        <v>104</v>
      </c>
      <c r="D111" s="18" t="s">
        <v>105</v>
      </c>
      <c r="E111" s="18" t="s">
        <v>106</v>
      </c>
      <c r="F111" s="49">
        <v>41</v>
      </c>
      <c r="G111" s="49">
        <v>38.6</v>
      </c>
      <c r="H111" s="18"/>
      <c r="I111" s="11" t="str">
        <f>LEFT(Tabel1[[#This Row],[Ruumi tüüp (TALO Tüüpruumide nimestik)]],2)</f>
        <v>91</v>
      </c>
      <c r="J111" s="22" t="s">
        <v>187</v>
      </c>
      <c r="K111" s="18"/>
      <c r="L111" s="11" t="str">
        <f>IFERROR(VLOOKUP(Tabel1[[#This Row],[Üürnik]],'Lepingu lisa'!$AW$3:$AX$22,2,FALSE),"")</f>
        <v/>
      </c>
      <c r="M111" s="11" t="str">
        <f>IFERROR(VLOOKUP(Tabel1[[#This Row],[Jaotus]],Tabelid!L:M,2,FALSE),"")</f>
        <v>FLOOR</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25</v>
      </c>
      <c r="B112" s="19">
        <v>510</v>
      </c>
      <c r="C112" s="18" t="s">
        <v>104</v>
      </c>
      <c r="D112" s="18" t="s">
        <v>164</v>
      </c>
      <c r="E112" s="18" t="s">
        <v>163</v>
      </c>
      <c r="F112" s="49">
        <v>20.8</v>
      </c>
      <c r="G112" s="49">
        <v>20.3</v>
      </c>
      <c r="H112" s="18"/>
      <c r="I112" s="11" t="str">
        <f>LEFT(Tabel1[[#This Row],[Ruumi tüüp (TALO Tüüpruumide nimestik)]],2)</f>
        <v>21</v>
      </c>
      <c r="J112" s="22" t="s">
        <v>4</v>
      </c>
      <c r="K112" s="18" t="s">
        <v>12</v>
      </c>
      <c r="L112" s="11" t="str">
        <f>IFERROR(VLOOKUP(Tabel1[[#This Row],[Üürnik]],'Lepingu lisa'!$AW$3:$AX$22,2,FALSE),"")</f>
        <v>RIIA15TARTU_12</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25</v>
      </c>
      <c r="B113" s="19">
        <v>511</v>
      </c>
      <c r="C113" s="18" t="s">
        <v>104</v>
      </c>
      <c r="D113" s="18" t="s">
        <v>162</v>
      </c>
      <c r="E113" s="18" t="s">
        <v>163</v>
      </c>
      <c r="F113" s="49">
        <v>19.899999999999999</v>
      </c>
      <c r="G113" s="49">
        <v>18.899999999999999</v>
      </c>
      <c r="H113" s="18"/>
      <c r="I113" s="11" t="str">
        <f>LEFT(Tabel1[[#This Row],[Ruumi tüüp (TALO Tüüpruumide nimestik)]],2)</f>
        <v>21</v>
      </c>
      <c r="J113" s="22" t="s">
        <v>4</v>
      </c>
      <c r="K113" s="18" t="s">
        <v>12</v>
      </c>
      <c r="L113" s="11" t="str">
        <f>IFERROR(VLOOKUP(Tabel1[[#This Row],[Üürnik]],'Lepingu lisa'!$AW$3:$AX$22,2,FALSE),"")</f>
        <v>RIIA15TARTU_12</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25</v>
      </c>
      <c r="B114" s="19">
        <v>512</v>
      </c>
      <c r="C114" s="18" t="s">
        <v>104</v>
      </c>
      <c r="D114" s="18" t="s">
        <v>162</v>
      </c>
      <c r="E114" s="18" t="s">
        <v>163</v>
      </c>
      <c r="F114" s="49">
        <v>31.2</v>
      </c>
      <c r="G114" s="49">
        <v>30</v>
      </c>
      <c r="H114" s="18"/>
      <c r="I114" s="11" t="str">
        <f>LEFT(Tabel1[[#This Row],[Ruumi tüüp (TALO Tüüpruumide nimestik)]],2)</f>
        <v>21</v>
      </c>
      <c r="J114" s="22" t="s">
        <v>4</v>
      </c>
      <c r="K114" s="18" t="s">
        <v>12</v>
      </c>
      <c r="L114" s="11" t="str">
        <f>IFERROR(VLOOKUP(Tabel1[[#This Row],[Üürnik]],'Lepingu lisa'!$AW$3:$AX$22,2,FALSE),"")</f>
        <v>RIIA15TARTU_12</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25</v>
      </c>
      <c r="B115" s="19">
        <v>513</v>
      </c>
      <c r="C115" s="18" t="s">
        <v>104</v>
      </c>
      <c r="D115" s="18" t="s">
        <v>162</v>
      </c>
      <c r="E115" s="18" t="s">
        <v>163</v>
      </c>
      <c r="F115" s="49">
        <v>15.2</v>
      </c>
      <c r="G115" s="49">
        <v>14.7</v>
      </c>
      <c r="H115" s="18"/>
      <c r="I115" s="11" t="str">
        <f>LEFT(Tabel1[[#This Row],[Ruumi tüüp (TALO Tüüpruumide nimestik)]],2)</f>
        <v>21</v>
      </c>
      <c r="J115" s="22" t="s">
        <v>4</v>
      </c>
      <c r="K115" s="18" t="s">
        <v>12</v>
      </c>
      <c r="L115" s="11" t="str">
        <f>IFERROR(VLOOKUP(Tabel1[[#This Row],[Üürnik]],'Lepingu lisa'!$AW$3:$AX$22,2,FALSE),"")</f>
        <v>RIIA15TARTU_12</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25</v>
      </c>
      <c r="B116" s="19">
        <v>514</v>
      </c>
      <c r="C116" s="18" t="s">
        <v>104</v>
      </c>
      <c r="D116" s="18" t="s">
        <v>162</v>
      </c>
      <c r="E116" s="18" t="s">
        <v>163</v>
      </c>
      <c r="F116" s="49">
        <v>24.5</v>
      </c>
      <c r="G116" s="49">
        <v>24</v>
      </c>
      <c r="H116" s="18"/>
      <c r="I116" s="11" t="str">
        <f>LEFT(Tabel1[[#This Row],[Ruumi tüüp (TALO Tüüpruumide nimestik)]],2)</f>
        <v>21</v>
      </c>
      <c r="J116" s="22" t="s">
        <v>4</v>
      </c>
      <c r="K116" s="18" t="s">
        <v>14</v>
      </c>
      <c r="L116" s="11" t="str">
        <f>IFERROR(VLOOKUP(Tabel1[[#This Row],[Üürnik]],'Lepingu lisa'!$AW$3:$AX$22,2,FALSE),"")</f>
        <v>RIIA15TARTU_14</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25</v>
      </c>
      <c r="B117" s="19">
        <v>515</v>
      </c>
      <c r="C117" s="18" t="s">
        <v>104</v>
      </c>
      <c r="D117" s="18" t="s">
        <v>162</v>
      </c>
      <c r="E117" s="18" t="s">
        <v>163</v>
      </c>
      <c r="F117" s="49">
        <v>24.9</v>
      </c>
      <c r="G117" s="49">
        <v>24</v>
      </c>
      <c r="H117" s="18"/>
      <c r="I117" s="11" t="str">
        <f>LEFT(Tabel1[[#This Row],[Ruumi tüüp (TALO Tüüpruumide nimestik)]],2)</f>
        <v>21</v>
      </c>
      <c r="J117" s="22" t="s">
        <v>4</v>
      </c>
      <c r="K117" s="18" t="s">
        <v>14</v>
      </c>
      <c r="L117" s="11" t="str">
        <f>IFERROR(VLOOKUP(Tabel1[[#This Row],[Üürnik]],'Lepingu lisa'!$AW$3:$AX$22,2,FALSE),"")</f>
        <v>RIIA15TARTU_14</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25</v>
      </c>
      <c r="B118" s="19">
        <v>516</v>
      </c>
      <c r="C118" s="18" t="s">
        <v>104</v>
      </c>
      <c r="D118" s="18" t="s">
        <v>162</v>
      </c>
      <c r="E118" s="18" t="s">
        <v>163</v>
      </c>
      <c r="F118" s="49">
        <v>23.5</v>
      </c>
      <c r="G118" s="49">
        <v>22.9</v>
      </c>
      <c r="H118" s="18"/>
      <c r="I118" s="11" t="str">
        <f>LEFT(Tabel1[[#This Row],[Ruumi tüüp (TALO Tüüpruumide nimestik)]],2)</f>
        <v>21</v>
      </c>
      <c r="J118" s="22" t="s">
        <v>4</v>
      </c>
      <c r="K118" s="18" t="s">
        <v>14</v>
      </c>
      <c r="L118" s="11" t="str">
        <f>IFERROR(VLOOKUP(Tabel1[[#This Row],[Üürnik]],'Lepingu lisa'!$AW$3:$AX$22,2,FALSE),"")</f>
        <v>RIIA15TARTU_14</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25</v>
      </c>
      <c r="B119" s="19">
        <v>517</v>
      </c>
      <c r="C119" s="18" t="s">
        <v>154</v>
      </c>
      <c r="D119" s="18" t="s">
        <v>155</v>
      </c>
      <c r="E119" s="18" t="s">
        <v>156</v>
      </c>
      <c r="F119" s="49">
        <v>14.4</v>
      </c>
      <c r="G119" s="49">
        <v>14.4</v>
      </c>
      <c r="H119" s="18"/>
      <c r="I119" s="11" t="str">
        <f>LEFT(Tabel1[[#This Row],[Ruumi tüüp (TALO Tüüpruumide nimestik)]],2)</f>
        <v>92</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25</v>
      </c>
      <c r="B120" s="19">
        <v>518</v>
      </c>
      <c r="C120" s="18" t="s">
        <v>110</v>
      </c>
      <c r="D120" s="18" t="s">
        <v>142</v>
      </c>
      <c r="E120" s="18" t="s">
        <v>143</v>
      </c>
      <c r="F120" s="49">
        <v>15.3</v>
      </c>
      <c r="G120" s="49">
        <v>15.3</v>
      </c>
      <c r="H120" s="18"/>
      <c r="I120" s="11" t="str">
        <f>LEFT(Tabel1[[#This Row],[Ruumi tüüp (TALO Tüüpruumide nimestik)]],2)</f>
        <v>96</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25</v>
      </c>
      <c r="B121" s="19">
        <v>519</v>
      </c>
      <c r="C121" s="18" t="s">
        <v>154</v>
      </c>
      <c r="D121" s="18" t="s">
        <v>159</v>
      </c>
      <c r="E121" s="18" t="s">
        <v>156</v>
      </c>
      <c r="F121" s="49">
        <v>3.4</v>
      </c>
      <c r="G121" s="49">
        <v>3.4</v>
      </c>
      <c r="H121" s="18"/>
      <c r="I121" s="11" t="str">
        <f>LEFT(Tabel1[[#This Row],[Ruumi tüüp (TALO Tüüpruumide nimestik)]],2)</f>
        <v>92</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row r="1005" spans="1:33" x14ac:dyDescent="0.25">
      <c r="O1005" s="32"/>
      <c r="P1005" s="32"/>
      <c r="Q1005" s="32"/>
      <c r="R1005" s="32"/>
      <c r="S1005" s="32"/>
      <c r="T1005"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95</v>
      </c>
      <c r="B1" s="42" t="s">
        <v>188</v>
      </c>
      <c r="C1" s="42" t="s">
        <v>189</v>
      </c>
      <c r="D1" s="42" t="s">
        <v>190</v>
      </c>
    </row>
    <row r="2" spans="1:4" x14ac:dyDescent="0.25">
      <c r="A2" s="43" t="s">
        <v>191</v>
      </c>
      <c r="B2" s="43" t="s">
        <v>192</v>
      </c>
      <c r="C2" s="43" t="s">
        <v>193</v>
      </c>
      <c r="D2" s="43" t="str">
        <f>C2&amp;A2&amp;B2</f>
        <v>KORRUSE AVATUD NETOPINDRõdu98 Välisruumid</v>
      </c>
    </row>
    <row r="3" spans="1:4" x14ac:dyDescent="0.25">
      <c r="A3" s="43" t="s">
        <v>194</v>
      </c>
      <c r="B3" s="43" t="s">
        <v>192</v>
      </c>
      <c r="C3" s="43" t="s">
        <v>193</v>
      </c>
      <c r="D3" s="43" t="str">
        <f t="shared" ref="D3:D66" si="0">C3&amp;A3&amp;B3</f>
        <v>KORRUSE AVATUD NETOPINDTerrass98 Välisruumid</v>
      </c>
    </row>
    <row r="4" spans="1:4" x14ac:dyDescent="0.25">
      <c r="A4" s="43" t="s">
        <v>195</v>
      </c>
      <c r="B4" s="43" t="s">
        <v>192</v>
      </c>
      <c r="C4" s="43" t="s">
        <v>193</v>
      </c>
      <c r="D4" s="43" t="str">
        <f t="shared" si="0"/>
        <v>KORRUSE AVATUD NETOPINDVarjualune98 Välisruumid</v>
      </c>
    </row>
    <row r="5" spans="1:4" x14ac:dyDescent="0.25">
      <c r="A5" s="43" t="s">
        <v>196</v>
      </c>
      <c r="B5" s="43" t="s">
        <v>112</v>
      </c>
      <c r="C5" s="43" t="s">
        <v>110</v>
      </c>
      <c r="D5" s="43" t="str">
        <f t="shared" si="0"/>
        <v>TEHNOPINDAlajaam/Trafo/Jaotla97 Elektrotehnilised ruumid</v>
      </c>
    </row>
    <row r="6" spans="1:4" x14ac:dyDescent="0.25">
      <c r="A6" s="43" t="s">
        <v>197</v>
      </c>
      <c r="B6" s="43" t="s">
        <v>116</v>
      </c>
      <c r="C6" s="43" t="s">
        <v>110</v>
      </c>
      <c r="D6" s="43" t="str">
        <f t="shared" si="0"/>
        <v>TEHNOPINDBasseini tehniline ruum94 Kütte- ja veehooldusruumid</v>
      </c>
    </row>
    <row r="7" spans="1:4" x14ac:dyDescent="0.25">
      <c r="A7" s="43" t="s">
        <v>198</v>
      </c>
      <c r="B7" s="43" t="s">
        <v>116</v>
      </c>
      <c r="C7" s="43" t="s">
        <v>110</v>
      </c>
      <c r="D7" s="43" t="str">
        <f t="shared" si="0"/>
        <v>TEHNOPINDBoileriruum94 Kütte- ja veehooldusruumid</v>
      </c>
    </row>
    <row r="8" spans="1:4" x14ac:dyDescent="0.25">
      <c r="A8" s="43" t="s">
        <v>111</v>
      </c>
      <c r="B8" s="43" t="s">
        <v>112</v>
      </c>
      <c r="C8" s="43" t="s">
        <v>110</v>
      </c>
      <c r="D8" s="43" t="str">
        <f t="shared" si="0"/>
        <v>TEHNOPINDElektrikilp97 Elektrotehnilised ruumid</v>
      </c>
    </row>
    <row r="9" spans="1:4" x14ac:dyDescent="0.25">
      <c r="A9" s="43" t="s">
        <v>199</v>
      </c>
      <c r="B9" s="43" t="s">
        <v>116</v>
      </c>
      <c r="C9" s="43" t="s">
        <v>110</v>
      </c>
      <c r="D9" s="43" t="str">
        <f t="shared" si="0"/>
        <v>TEHNOPINDGaasiruum94 Kütte- ja veehooldusruumid</v>
      </c>
    </row>
    <row r="10" spans="1:4" x14ac:dyDescent="0.25">
      <c r="A10" s="43" t="s">
        <v>200</v>
      </c>
      <c r="B10" s="43" t="s">
        <v>112</v>
      </c>
      <c r="C10" s="43" t="s">
        <v>110</v>
      </c>
      <c r="D10" s="43" t="str">
        <f t="shared" si="0"/>
        <v>TEHNOPINDGeneraatoriruum97 Elektrotehnilised ruumid</v>
      </c>
    </row>
    <row r="11" spans="1:4" x14ac:dyDescent="0.25">
      <c r="A11" s="43" t="s">
        <v>201</v>
      </c>
      <c r="B11" s="43" t="s">
        <v>202</v>
      </c>
      <c r="C11" s="43" t="s">
        <v>110</v>
      </c>
      <c r="D11" s="43" t="str">
        <f t="shared" si="0"/>
        <v>TEHNOPINDHoolderuum99 Liigitamata liiklus- ja tehnoruumid</v>
      </c>
    </row>
    <row r="12" spans="1:4" x14ac:dyDescent="0.25">
      <c r="A12" s="43" t="s">
        <v>203</v>
      </c>
      <c r="B12" s="43" t="s">
        <v>116</v>
      </c>
      <c r="C12" s="43" t="s">
        <v>110</v>
      </c>
      <c r="D12" s="43" t="str">
        <f t="shared" si="0"/>
        <v>TEHNOPINDJahutusruum94 Kütte- ja veehooldusruumid</v>
      </c>
    </row>
    <row r="13" spans="1:4" x14ac:dyDescent="0.25">
      <c r="A13" s="43" t="s">
        <v>204</v>
      </c>
      <c r="B13" s="43" t="s">
        <v>116</v>
      </c>
      <c r="C13" s="43" t="s">
        <v>110</v>
      </c>
      <c r="D13" s="43" t="str">
        <f t="shared" si="0"/>
        <v>TEHNOPINDKatlaruum94 Kütte- ja veehooldusruumid</v>
      </c>
    </row>
    <row r="14" spans="1:4" x14ac:dyDescent="0.25">
      <c r="A14" s="43" t="s">
        <v>205</v>
      </c>
      <c r="B14" s="43" t="s">
        <v>202</v>
      </c>
      <c r="C14" s="43" t="s">
        <v>110</v>
      </c>
      <c r="D14" s="43" t="str">
        <f t="shared" si="0"/>
        <v>TEHNOPINDKütusehoidla99 Liigitamata liiklus- ja tehnoruumid</v>
      </c>
    </row>
    <row r="15" spans="1:4" x14ac:dyDescent="0.25">
      <c r="A15" s="43" t="s">
        <v>206</v>
      </c>
      <c r="B15" s="43" t="s">
        <v>112</v>
      </c>
      <c r="C15" s="43" t="s">
        <v>110</v>
      </c>
      <c r="D15" s="43" t="str">
        <f t="shared" si="0"/>
        <v>TEHNOPINDLifti masinaruum97 Elektrotehnilised ruumid</v>
      </c>
    </row>
    <row r="16" spans="1:4" x14ac:dyDescent="0.25">
      <c r="A16" s="43" t="s">
        <v>206</v>
      </c>
      <c r="B16" s="43" t="s">
        <v>202</v>
      </c>
      <c r="C16" s="43" t="s">
        <v>110</v>
      </c>
      <c r="D16" s="43" t="str">
        <f t="shared" si="0"/>
        <v>TEHNOPINDLifti masinaruum99 Liigitamata liiklus- ja tehnoruumid</v>
      </c>
    </row>
    <row r="17" spans="1:4" x14ac:dyDescent="0.25">
      <c r="A17" s="43" t="s">
        <v>207</v>
      </c>
      <c r="B17" s="43" t="s">
        <v>112</v>
      </c>
      <c r="C17" s="43" t="s">
        <v>110</v>
      </c>
      <c r="D17" s="43" t="str">
        <f t="shared" si="0"/>
        <v>TEHNOPINDPumpla97 Elektrotehnilised ruumid</v>
      </c>
    </row>
    <row r="18" spans="1:4" x14ac:dyDescent="0.25">
      <c r="A18" s="43" t="s">
        <v>207</v>
      </c>
      <c r="B18" s="43" t="s">
        <v>202</v>
      </c>
      <c r="C18" s="43" t="s">
        <v>110</v>
      </c>
      <c r="D18" s="43" t="str">
        <f t="shared" si="0"/>
        <v>TEHNOPINDPumpla99 Liigitamata liiklus- ja tehnoruumid</v>
      </c>
    </row>
    <row r="19" spans="1:4" x14ac:dyDescent="0.25">
      <c r="A19" s="43" t="s">
        <v>208</v>
      </c>
      <c r="B19" s="43" t="s">
        <v>116</v>
      </c>
      <c r="C19" s="43" t="s">
        <v>110</v>
      </c>
      <c r="D19" s="43" t="str">
        <f t="shared" si="0"/>
        <v>TEHNOPINDSamarõhukamber94 Kütte- ja veehooldusruumid</v>
      </c>
    </row>
    <row r="20" spans="1:4" x14ac:dyDescent="0.25">
      <c r="A20" s="43" t="s">
        <v>208</v>
      </c>
      <c r="B20" s="43" t="s">
        <v>202</v>
      </c>
      <c r="C20" s="43" t="s">
        <v>110</v>
      </c>
      <c r="D20" s="43" t="str">
        <f t="shared" si="0"/>
        <v>TEHNOPINDSamarõhukamber99 Liigitamata liiklus- ja tehnoruumid</v>
      </c>
    </row>
    <row r="21" spans="1:4" x14ac:dyDescent="0.25">
      <c r="A21" s="43" t="s">
        <v>209</v>
      </c>
      <c r="B21" s="43" t="s">
        <v>112</v>
      </c>
      <c r="C21" s="43" t="s">
        <v>110</v>
      </c>
      <c r="D21" s="43" t="str">
        <f t="shared" si="0"/>
        <v>TEHNOPINDSideruum/Nõrkvool97 Elektrotehnilised ruumid</v>
      </c>
    </row>
    <row r="22" spans="1:4" x14ac:dyDescent="0.25">
      <c r="A22" s="43" t="s">
        <v>209</v>
      </c>
      <c r="B22" s="43" t="s">
        <v>202</v>
      </c>
      <c r="C22" s="43" t="s">
        <v>110</v>
      </c>
      <c r="D22" s="43" t="str">
        <f t="shared" si="0"/>
        <v>TEHNOPINDSideruum/Nõrkvool99 Liigitamata liiklus- ja tehnoruumid</v>
      </c>
    </row>
    <row r="23" spans="1:4" x14ac:dyDescent="0.25">
      <c r="A23" s="43" t="s">
        <v>115</v>
      </c>
      <c r="B23" s="43" t="s">
        <v>116</v>
      </c>
      <c r="C23" s="43" t="s">
        <v>110</v>
      </c>
      <c r="D23" s="43" t="str">
        <f t="shared" si="0"/>
        <v>TEHNOPINDSoojasõlm94 Kütte- ja veehooldusruumid</v>
      </c>
    </row>
    <row r="24" spans="1:4" x14ac:dyDescent="0.25">
      <c r="A24" s="43" t="s">
        <v>210</v>
      </c>
      <c r="B24" s="43" t="s">
        <v>116</v>
      </c>
      <c r="C24" s="43" t="s">
        <v>110</v>
      </c>
      <c r="D24" s="43" t="str">
        <f t="shared" si="0"/>
        <v>TEHNOPINDSprinkler/Tuletõrje pump94 Kütte- ja veehooldusruumid</v>
      </c>
    </row>
    <row r="25" spans="1:4" x14ac:dyDescent="0.25">
      <c r="A25" s="43" t="s">
        <v>210</v>
      </c>
      <c r="B25" s="43" t="s">
        <v>202</v>
      </c>
      <c r="C25" s="43" t="s">
        <v>110</v>
      </c>
      <c r="D25" s="43" t="str">
        <f t="shared" si="0"/>
        <v>TEHNOPINDSprinkler/Tuletõrje pump99 Liigitamata liiklus- ja tehnoruumid</v>
      </c>
    </row>
    <row r="26" spans="1:4" x14ac:dyDescent="0.25">
      <c r="A26" s="43" t="s">
        <v>211</v>
      </c>
      <c r="B26" s="43" t="s">
        <v>112</v>
      </c>
      <c r="C26" s="43" t="s">
        <v>110</v>
      </c>
      <c r="D26" s="43" t="str">
        <f t="shared" si="0"/>
        <v>TEHNOPINDUPS-ruum97 Elektrotehnilised ruumid</v>
      </c>
    </row>
    <row r="27" spans="1:4" x14ac:dyDescent="0.25">
      <c r="A27" s="43" t="s">
        <v>211</v>
      </c>
      <c r="B27" s="43" t="s">
        <v>202</v>
      </c>
      <c r="C27" s="43" t="s">
        <v>110</v>
      </c>
      <c r="D27" s="43" t="str">
        <f t="shared" si="0"/>
        <v>TEHNOPINDUPS-ruum99 Liigitamata liiklus- ja tehnoruumid</v>
      </c>
    </row>
    <row r="28" spans="1:4" x14ac:dyDescent="0.25">
      <c r="A28" s="43" t="s">
        <v>212</v>
      </c>
      <c r="B28" s="43" t="s">
        <v>116</v>
      </c>
      <c r="C28" s="43" t="s">
        <v>110</v>
      </c>
      <c r="D28" s="43" t="str">
        <f t="shared" si="0"/>
        <v>TEHNOPINDVeemõõdusõlm94 Kütte- ja veehooldusruumid</v>
      </c>
    </row>
    <row r="29" spans="1:4" x14ac:dyDescent="0.25">
      <c r="A29" s="43" t="s">
        <v>142</v>
      </c>
      <c r="B29" s="43" t="s">
        <v>143</v>
      </c>
      <c r="C29" s="43" t="s">
        <v>110</v>
      </c>
      <c r="D29" s="43" t="str">
        <f t="shared" si="0"/>
        <v>TEHNOPINDVent ruum96 Ventilatsiooniruumid</v>
      </c>
    </row>
    <row r="30" spans="1:4" x14ac:dyDescent="0.25">
      <c r="A30" s="43" t="s">
        <v>213</v>
      </c>
      <c r="B30" s="43" t="s">
        <v>143</v>
      </c>
      <c r="C30" s="43" t="s">
        <v>110</v>
      </c>
      <c r="D30" s="43" t="str">
        <f t="shared" si="0"/>
        <v>TEHNOPINDÕhuvõtukamber96 Ventilatsiooniruumid</v>
      </c>
    </row>
    <row r="31" spans="1:4" x14ac:dyDescent="0.25">
      <c r="A31" s="43" t="s">
        <v>159</v>
      </c>
      <c r="B31" s="43" t="s">
        <v>156</v>
      </c>
      <c r="C31" s="43" t="s">
        <v>154</v>
      </c>
      <c r="D31" s="43" t="str">
        <f t="shared" si="0"/>
        <v>VERTIKAALSETE ÜHENDUSTEEDE PINDLift92 Vertikaalliiklusruumid</v>
      </c>
    </row>
    <row r="32" spans="1:4" x14ac:dyDescent="0.25">
      <c r="A32" s="43" t="s">
        <v>166</v>
      </c>
      <c r="B32" s="43" t="s">
        <v>156</v>
      </c>
      <c r="C32" s="43" t="s">
        <v>154</v>
      </c>
      <c r="D32" s="43" t="str">
        <f t="shared" si="0"/>
        <v>VERTIKAALSETE ÜHENDUSTEEDE PINDŠaht92 Vertikaalliiklusruumid</v>
      </c>
    </row>
    <row r="33" spans="1:4" x14ac:dyDescent="0.25">
      <c r="A33" s="43" t="s">
        <v>155</v>
      </c>
      <c r="B33" s="43" t="s">
        <v>156</v>
      </c>
      <c r="C33" s="43" t="s">
        <v>154</v>
      </c>
      <c r="D33" s="43" t="str">
        <f t="shared" si="0"/>
        <v>VERTIKAALSETE ÜHENDUSTEEDE PINDTrepp/Trepikoda92 Vertikaalliiklusruumid</v>
      </c>
    </row>
    <row r="34" spans="1:4" x14ac:dyDescent="0.25">
      <c r="A34" s="43" t="s">
        <v>214</v>
      </c>
      <c r="B34" s="43" t="s">
        <v>106</v>
      </c>
      <c r="C34" s="43" t="s">
        <v>104</v>
      </c>
      <c r="D34" s="43" t="str">
        <f t="shared" si="0"/>
        <v>ÜÜRITAV PINDAatrium/Fuajee91 Horisontaalliiklusruumid</v>
      </c>
    </row>
    <row r="35" spans="1:4" x14ac:dyDescent="0.25">
      <c r="A35" s="43" t="s">
        <v>148</v>
      </c>
      <c r="B35" s="43" t="s">
        <v>149</v>
      </c>
      <c r="C35" s="43" t="s">
        <v>104</v>
      </c>
      <c r="D35" s="43" t="str">
        <f t="shared" si="0"/>
        <v>ÜÜRITAV PINDAbiruum23 Äriruumide abiruumid</v>
      </c>
    </row>
    <row r="36" spans="1:4" x14ac:dyDescent="0.25">
      <c r="A36" s="43" t="s">
        <v>215</v>
      </c>
      <c r="B36" s="43" t="s">
        <v>216</v>
      </c>
      <c r="C36" s="43" t="s">
        <v>104</v>
      </c>
      <c r="D36" s="43" t="str">
        <f t="shared" si="0"/>
        <v>ÜÜRITAV PINDArhiiv53 Arhiivid</v>
      </c>
    </row>
    <row r="37" spans="1:4" x14ac:dyDescent="0.25">
      <c r="A37" s="43" t="s">
        <v>217</v>
      </c>
      <c r="B37" s="43" t="s">
        <v>218</v>
      </c>
      <c r="C37" s="43" t="s">
        <v>104</v>
      </c>
      <c r="D37" s="43" t="str">
        <f t="shared" si="0"/>
        <v>ÜÜRITAV PINDAuditoorium34 Auditooriumid</v>
      </c>
    </row>
    <row r="38" spans="1:4" x14ac:dyDescent="0.25">
      <c r="A38" s="43" t="s">
        <v>219</v>
      </c>
      <c r="B38" s="43" t="s">
        <v>220</v>
      </c>
      <c r="C38" s="43" t="s">
        <v>104</v>
      </c>
      <c r="D38" s="43" t="str">
        <f t="shared" si="0"/>
        <v>ÜÜRITAV PINDAutopesula85 Pesumaja</v>
      </c>
    </row>
    <row r="39" spans="1:4" x14ac:dyDescent="0.25">
      <c r="A39" s="43" t="s">
        <v>221</v>
      </c>
      <c r="B39" s="43" t="s">
        <v>175</v>
      </c>
      <c r="C39" s="43" t="s">
        <v>104</v>
      </c>
      <c r="D39" s="43" t="str">
        <f t="shared" si="0"/>
        <v>ÜÜRITAV PINDDesokamber49 Ruumigrupi liigitamata eriruumid</v>
      </c>
    </row>
    <row r="40" spans="1:4" x14ac:dyDescent="0.25">
      <c r="A40" s="43" t="s">
        <v>222</v>
      </c>
      <c r="B40" s="43" t="s">
        <v>216</v>
      </c>
      <c r="C40" s="43" t="s">
        <v>104</v>
      </c>
      <c r="D40" s="43" t="str">
        <f t="shared" si="0"/>
        <v>ÜÜRITAV PINDDokumendihoidla53 Arhiivid</v>
      </c>
    </row>
    <row r="41" spans="1:4" x14ac:dyDescent="0.25">
      <c r="A41" s="43" t="s">
        <v>222</v>
      </c>
      <c r="B41" s="43" t="s">
        <v>137</v>
      </c>
      <c r="C41" s="43" t="s">
        <v>104</v>
      </c>
      <c r="D41" s="43" t="str">
        <f t="shared" si="0"/>
        <v>ÜÜRITAV PINDDokumendihoidla59 Liigitamata hoiuruumid</v>
      </c>
    </row>
    <row r="42" spans="1:4" x14ac:dyDescent="0.25">
      <c r="A42" s="43" t="s">
        <v>223</v>
      </c>
      <c r="B42" s="43" t="s">
        <v>106</v>
      </c>
      <c r="C42" s="43" t="s">
        <v>104</v>
      </c>
      <c r="D42" s="43" t="str">
        <f t="shared" si="0"/>
        <v>ÜÜRITAV PINDEesruum91 Horisontaalliiklusruumid</v>
      </c>
    </row>
    <row r="43" spans="1:4" x14ac:dyDescent="0.25">
      <c r="A43" s="43" t="s">
        <v>224</v>
      </c>
      <c r="B43" s="43" t="s">
        <v>225</v>
      </c>
      <c r="C43" s="43" t="s">
        <v>104</v>
      </c>
      <c r="D43" s="43" t="str">
        <f t="shared" si="0"/>
        <v>ÜÜRITAV PINDEluruum11 Korterid tubade arvu järgi</v>
      </c>
    </row>
    <row r="44" spans="1:4" x14ac:dyDescent="0.25">
      <c r="A44" s="43" t="s">
        <v>224</v>
      </c>
      <c r="B44" s="43" t="s">
        <v>226</v>
      </c>
      <c r="C44" s="43" t="s">
        <v>104</v>
      </c>
      <c r="D44" s="43" t="str">
        <f t="shared" si="0"/>
        <v>ÜÜRITAV PINDEluruum12 Eluruumid eraldi</v>
      </c>
    </row>
    <row r="45" spans="1:4" x14ac:dyDescent="0.25">
      <c r="A45" s="43" t="s">
        <v>224</v>
      </c>
      <c r="B45" s="43" t="s">
        <v>227</v>
      </c>
      <c r="C45" s="43" t="s">
        <v>104</v>
      </c>
      <c r="D45" s="43" t="str">
        <f t="shared" si="0"/>
        <v>ÜÜRITAV PINDEluruum13 Majutusruumid</v>
      </c>
    </row>
    <row r="46" spans="1:4" x14ac:dyDescent="0.25">
      <c r="A46" s="43" t="s">
        <v>224</v>
      </c>
      <c r="B46" s="43" t="s">
        <v>228</v>
      </c>
      <c r="C46" s="43" t="s">
        <v>104</v>
      </c>
      <c r="D46" s="43" t="str">
        <f t="shared" si="0"/>
        <v>ÜÜRITAV PINDEluruum15 Ühiselamutoad</v>
      </c>
    </row>
    <row r="47" spans="1:4" x14ac:dyDescent="0.25">
      <c r="A47" s="43" t="s">
        <v>224</v>
      </c>
      <c r="B47" s="43" t="s">
        <v>229</v>
      </c>
      <c r="C47" s="43" t="s">
        <v>104</v>
      </c>
      <c r="D47" s="43" t="str">
        <f t="shared" si="0"/>
        <v>ÜÜRITAV PINDEluruum16 Hotellitoad</v>
      </c>
    </row>
    <row r="48" spans="1:4" x14ac:dyDescent="0.25">
      <c r="A48" s="43" t="s">
        <v>224</v>
      </c>
      <c r="B48" s="43" t="s">
        <v>230</v>
      </c>
      <c r="C48" s="43" t="s">
        <v>104</v>
      </c>
      <c r="D48" s="43" t="str">
        <f t="shared" si="0"/>
        <v>ÜÜRITAV PINDEluruum17 Kasarmutoad</v>
      </c>
    </row>
    <row r="49" spans="1:4" x14ac:dyDescent="0.25">
      <c r="A49" s="43" t="s">
        <v>224</v>
      </c>
      <c r="B49" s="43" t="s">
        <v>231</v>
      </c>
      <c r="C49" s="43" t="s">
        <v>104</v>
      </c>
      <c r="D49" s="43" t="str">
        <f t="shared" si="0"/>
        <v>ÜÜRITAV PINDEluruum18 Magamissaalid</v>
      </c>
    </row>
    <row r="50" spans="1:4" x14ac:dyDescent="0.25">
      <c r="A50" s="43" t="s">
        <v>224</v>
      </c>
      <c r="B50" s="43" t="s">
        <v>232</v>
      </c>
      <c r="C50" s="43" t="s">
        <v>104</v>
      </c>
      <c r="D50" s="43" t="str">
        <f t="shared" si="0"/>
        <v>ÜÜRITAV PINDEluruum19 Liigitamata eluruumid</v>
      </c>
    </row>
    <row r="51" spans="1:4" x14ac:dyDescent="0.25">
      <c r="A51" s="43" t="s">
        <v>174</v>
      </c>
      <c r="B51" s="43" t="s">
        <v>175</v>
      </c>
      <c r="C51" s="43" t="s">
        <v>104</v>
      </c>
      <c r="D51" s="43" t="str">
        <f t="shared" si="0"/>
        <v>ÜÜRITAV PINDEriotstarbeline ruum49 Ruumigrupi liigitamata eriruumid</v>
      </c>
    </row>
    <row r="52" spans="1:4" x14ac:dyDescent="0.25">
      <c r="A52" s="43" t="s">
        <v>233</v>
      </c>
      <c r="B52" s="43" t="s">
        <v>146</v>
      </c>
      <c r="C52" s="43" t="s">
        <v>104</v>
      </c>
      <c r="D52" s="43" t="str">
        <f t="shared" si="0"/>
        <v>ÜÜRITAV PINDGaraaž55 Garaažid</v>
      </c>
    </row>
    <row r="53" spans="1:4" x14ac:dyDescent="0.25">
      <c r="A53" s="43" t="s">
        <v>124</v>
      </c>
      <c r="B53" s="43" t="s">
        <v>125</v>
      </c>
      <c r="C53" s="43" t="s">
        <v>104</v>
      </c>
      <c r="D53" s="43" t="str">
        <f t="shared" si="0"/>
        <v>ÜÜRITAV PINDGarderoob51 Garderoobiruumid</v>
      </c>
    </row>
    <row r="54" spans="1:4" x14ac:dyDescent="0.25">
      <c r="A54" s="43" t="s">
        <v>136</v>
      </c>
      <c r="B54" s="43" t="s">
        <v>234</v>
      </c>
      <c r="C54" s="43" t="s">
        <v>104</v>
      </c>
      <c r="D54" s="43" t="str">
        <f t="shared" si="0"/>
        <v>ÜÜRITAV PINDHoiuruum/Ladu52 Laod</v>
      </c>
    </row>
    <row r="55" spans="1:4" x14ac:dyDescent="0.25">
      <c r="A55" s="43" t="s">
        <v>136</v>
      </c>
      <c r="B55" s="43" t="s">
        <v>137</v>
      </c>
      <c r="C55" s="43" t="s">
        <v>104</v>
      </c>
      <c r="D55" s="43" t="str">
        <f t="shared" si="0"/>
        <v>ÜÜRITAV PINDHoiuruum/Ladu59 Liigitamata hoiuruumid</v>
      </c>
    </row>
    <row r="56" spans="1:4" x14ac:dyDescent="0.25">
      <c r="A56" s="43" t="s">
        <v>235</v>
      </c>
      <c r="B56" s="43" t="s">
        <v>137</v>
      </c>
      <c r="C56" s="43" t="s">
        <v>104</v>
      </c>
      <c r="D56" s="43" t="str">
        <f t="shared" si="0"/>
        <v>ÜÜRITAV PINDJalgrataste hoidla59 Liigitamata hoiuruumid</v>
      </c>
    </row>
    <row r="57" spans="1:4" x14ac:dyDescent="0.25">
      <c r="A57" s="43" t="s">
        <v>236</v>
      </c>
      <c r="B57" s="43" t="s">
        <v>237</v>
      </c>
      <c r="C57" s="43" t="s">
        <v>104</v>
      </c>
      <c r="D57" s="43" t="str">
        <f t="shared" si="0"/>
        <v>ÜÜRITAV PINDJäätmed87 Jäätmehooldusruumid</v>
      </c>
    </row>
    <row r="58" spans="1:4" x14ac:dyDescent="0.25">
      <c r="A58" s="44" t="s">
        <v>238</v>
      </c>
      <c r="B58" s="43" t="s">
        <v>175</v>
      </c>
      <c r="C58" s="43" t="s">
        <v>104</v>
      </c>
      <c r="D58" s="43" t="str">
        <f t="shared" si="0"/>
        <v>ÜÜRITAV PINDKaaluruum49 Ruumigrupi liigitamata eriruumid</v>
      </c>
    </row>
    <row r="59" spans="1:4" x14ac:dyDescent="0.25">
      <c r="A59" s="43" t="s">
        <v>162</v>
      </c>
      <c r="B59" s="43" t="s">
        <v>163</v>
      </c>
      <c r="C59" s="43" t="s">
        <v>104</v>
      </c>
      <c r="D59" s="43" t="str">
        <f t="shared" si="0"/>
        <v>ÜÜRITAV PINDKabinet/Büroo21 Bürooruumid</v>
      </c>
    </row>
    <row r="60" spans="1:4" x14ac:dyDescent="0.25">
      <c r="A60" s="43" t="s">
        <v>162</v>
      </c>
      <c r="B60" s="43" t="s">
        <v>239</v>
      </c>
      <c r="C60" s="43" t="s">
        <v>104</v>
      </c>
      <c r="D60" s="43" t="str">
        <f t="shared" si="0"/>
        <v>ÜÜRITAV PINDKabinet/Büroo22 Äriruumid</v>
      </c>
    </row>
    <row r="61" spans="1:4" x14ac:dyDescent="0.25">
      <c r="A61" s="43" t="s">
        <v>240</v>
      </c>
      <c r="B61" s="43" t="s">
        <v>137</v>
      </c>
      <c r="C61" s="43" t="s">
        <v>104</v>
      </c>
      <c r="D61" s="43" t="str">
        <f t="shared" si="0"/>
        <v>ÜÜRITAV PINDKelder59 Liigitamata hoiuruumid</v>
      </c>
    </row>
    <row r="62" spans="1:4" x14ac:dyDescent="0.25">
      <c r="A62" s="43" t="s">
        <v>240</v>
      </c>
      <c r="B62" s="43" t="s">
        <v>241</v>
      </c>
      <c r="C62" s="43" t="s">
        <v>104</v>
      </c>
      <c r="D62" s="43" t="str">
        <f t="shared" si="0"/>
        <v>ÜÜRITAV PINDKelder82 Kinnistu juurde kuuluvad laod</v>
      </c>
    </row>
    <row r="63" spans="1:4" x14ac:dyDescent="0.25">
      <c r="A63" s="43" t="s">
        <v>240</v>
      </c>
      <c r="B63" s="43" t="s">
        <v>242</v>
      </c>
      <c r="C63" s="43" t="s">
        <v>104</v>
      </c>
      <c r="D63" s="43" t="str">
        <f t="shared" si="0"/>
        <v>ÜÜRITAV PINDKelder88 Kinnistu eriruumid</v>
      </c>
    </row>
    <row r="64" spans="1:4" x14ac:dyDescent="0.25">
      <c r="A64" s="43" t="s">
        <v>243</v>
      </c>
      <c r="B64" s="43" t="s">
        <v>137</v>
      </c>
      <c r="C64" s="43" t="s">
        <v>104</v>
      </c>
      <c r="D64" s="43" t="str">
        <f t="shared" si="0"/>
        <v>ÜÜRITAV PINDKemikaalid59 Liigitamata hoiuruumid</v>
      </c>
    </row>
    <row r="65" spans="1:4" x14ac:dyDescent="0.25">
      <c r="A65" s="43" t="s">
        <v>244</v>
      </c>
      <c r="B65" s="43" t="s">
        <v>232</v>
      </c>
      <c r="C65" s="43" t="s">
        <v>104</v>
      </c>
      <c r="D65" s="43" t="str">
        <f t="shared" si="0"/>
        <v>ÜÜRITAV PINDKinnipidamisruum19 Liigitamata eluruumid</v>
      </c>
    </row>
    <row r="66" spans="1:4" x14ac:dyDescent="0.25">
      <c r="A66" s="43" t="s">
        <v>244</v>
      </c>
      <c r="B66" s="43" t="s">
        <v>175</v>
      </c>
      <c r="C66" s="43" t="s">
        <v>104</v>
      </c>
      <c r="D66" s="43" t="str">
        <f t="shared" si="0"/>
        <v>ÜÜRITAV PINDKinnipidamisruum49 Ruumigrupi liigitamata eriruumid</v>
      </c>
    </row>
    <row r="67" spans="1:4" x14ac:dyDescent="0.25">
      <c r="A67" s="43" t="s">
        <v>245</v>
      </c>
      <c r="B67" s="43" t="s">
        <v>246</v>
      </c>
      <c r="C67" s="43" t="s">
        <v>104</v>
      </c>
      <c r="D67" s="43" t="str">
        <f t="shared" ref="D67:D120" si="1">C67&amp;A67&amp;B67</f>
        <v>ÜÜRITAV PINDKlassiruum31 Klassiruumid</v>
      </c>
    </row>
    <row r="68" spans="1:4" x14ac:dyDescent="0.25">
      <c r="A68" s="43" t="s">
        <v>247</v>
      </c>
      <c r="B68" s="43" t="s">
        <v>175</v>
      </c>
      <c r="C68" s="43" t="s">
        <v>104</v>
      </c>
      <c r="D68" s="43" t="str">
        <f t="shared" si="1"/>
        <v>ÜÜRITAV PINDKoeraruum49 Ruumigrupi liigitamata eriruumid</v>
      </c>
    </row>
    <row r="69" spans="1:4" x14ac:dyDescent="0.25">
      <c r="A69" s="43" t="s">
        <v>248</v>
      </c>
      <c r="B69" s="43" t="s">
        <v>163</v>
      </c>
      <c r="C69" s="43" t="s">
        <v>104</v>
      </c>
      <c r="D69" s="43" t="str">
        <f t="shared" si="1"/>
        <v>ÜÜRITAV PINDKohtusaal21 Bürooruumid</v>
      </c>
    </row>
    <row r="70" spans="1:4" x14ac:dyDescent="0.25">
      <c r="A70" s="43" t="s">
        <v>105</v>
      </c>
      <c r="B70" s="43" t="s">
        <v>106</v>
      </c>
      <c r="C70" s="43" t="s">
        <v>104</v>
      </c>
      <c r="D70" s="43" t="str">
        <f t="shared" si="1"/>
        <v>ÜÜRITAV PINDKoridor91 Horisontaalliiklusruumid</v>
      </c>
    </row>
    <row r="71" spans="1:4" x14ac:dyDescent="0.25">
      <c r="A71" s="43" t="s">
        <v>157</v>
      </c>
      <c r="B71" s="43" t="s">
        <v>158</v>
      </c>
      <c r="C71" s="43" t="s">
        <v>104</v>
      </c>
      <c r="D71" s="43" t="str">
        <f t="shared" si="1"/>
        <v>ÜÜRITAV PINDKoristus- ja hooldusruum86 Koristus- ja hooldusruumid</v>
      </c>
    </row>
    <row r="72" spans="1:4" x14ac:dyDescent="0.25">
      <c r="A72" s="44" t="s">
        <v>249</v>
      </c>
      <c r="B72" s="43" t="s">
        <v>171</v>
      </c>
      <c r="C72" s="43" t="s">
        <v>104</v>
      </c>
      <c r="D72" s="43" t="str">
        <f t="shared" si="1"/>
        <v>ÜÜRITAV PINDKöögi abiruum64 Köögiruumid</v>
      </c>
    </row>
    <row r="73" spans="1:4" x14ac:dyDescent="0.25">
      <c r="A73" s="43" t="s">
        <v>170</v>
      </c>
      <c r="B73" s="43" t="s">
        <v>250</v>
      </c>
      <c r="C73" s="43" t="s">
        <v>104</v>
      </c>
      <c r="D73" s="43" t="str">
        <f>C73&amp;A73&amp;B73</f>
        <v>ÜÜRITAV PINDKööginurk/Köök62 Töökoha söögitoad</v>
      </c>
    </row>
    <row r="74" spans="1:4" x14ac:dyDescent="0.25">
      <c r="A74" s="43" t="s">
        <v>170</v>
      </c>
      <c r="B74" s="43" t="s">
        <v>171</v>
      </c>
      <c r="C74" s="43" t="s">
        <v>104</v>
      </c>
      <c r="D74" s="43" t="str">
        <f t="shared" si="1"/>
        <v>ÜÜRITAV PINDKööginurk/Köök64 Köögiruumid</v>
      </c>
    </row>
    <row r="75" spans="1:4" x14ac:dyDescent="0.25">
      <c r="A75" s="44" t="s">
        <v>251</v>
      </c>
      <c r="B75" s="43" t="s">
        <v>252</v>
      </c>
      <c r="C75" s="43" t="s">
        <v>104</v>
      </c>
      <c r="D75" s="43" t="str">
        <f t="shared" si="1"/>
        <v>ÜÜRITAV PINDKülmik65 Köögi külmkambrid</v>
      </c>
    </row>
    <row r="76" spans="1:4" x14ac:dyDescent="0.25">
      <c r="A76" s="43" t="s">
        <v>253</v>
      </c>
      <c r="B76" s="43" t="s">
        <v>175</v>
      </c>
      <c r="C76" s="43" t="s">
        <v>104</v>
      </c>
      <c r="D76" s="43" t="str">
        <f t="shared" si="1"/>
        <v>ÜÜRITAV PINDLaadimisruum/-tsoon49 Ruumigrupi liigitamata eriruumid</v>
      </c>
    </row>
    <row r="77" spans="1:4" x14ac:dyDescent="0.25">
      <c r="A77" s="43" t="s">
        <v>254</v>
      </c>
      <c r="B77" s="43" t="s">
        <v>255</v>
      </c>
      <c r="C77" s="43" t="s">
        <v>104</v>
      </c>
      <c r="D77" s="43" t="str">
        <f t="shared" si="1"/>
        <v>ÜÜRITAV PINDLaboratoorium36 Laboratooriumiruumid</v>
      </c>
    </row>
    <row r="78" spans="1:4" x14ac:dyDescent="0.25">
      <c r="A78" s="43" t="s">
        <v>256</v>
      </c>
      <c r="B78" s="43" t="s">
        <v>175</v>
      </c>
      <c r="C78" s="43" t="s">
        <v>104</v>
      </c>
      <c r="D78" s="43" t="str">
        <f t="shared" si="1"/>
        <v>ÜÜRITAV PINDLahangusaal49 Ruumigrupi liigitamata eriruumid</v>
      </c>
    </row>
    <row r="79" spans="1:4" x14ac:dyDescent="0.25">
      <c r="A79" s="43" t="s">
        <v>257</v>
      </c>
      <c r="B79" s="43" t="s">
        <v>175</v>
      </c>
      <c r="C79" s="43" t="s">
        <v>104</v>
      </c>
      <c r="D79" s="43" t="str">
        <f t="shared" si="1"/>
        <v>ÜÜRITAV PINDLasketiir49 Ruumigrupi liigitamata eriruumid</v>
      </c>
    </row>
    <row r="80" spans="1:4" x14ac:dyDescent="0.25">
      <c r="A80" s="43" t="s">
        <v>258</v>
      </c>
      <c r="B80" s="43" t="s">
        <v>259</v>
      </c>
      <c r="C80" s="43" t="s">
        <v>104</v>
      </c>
      <c r="D80" s="43" t="str">
        <f t="shared" si="1"/>
        <v>ÜÜRITAV PINDLaut41 Tootmisruumid</v>
      </c>
    </row>
    <row r="81" spans="1:4" x14ac:dyDescent="0.25">
      <c r="A81" s="43" t="s">
        <v>258</v>
      </c>
      <c r="B81" s="44" t="s">
        <v>242</v>
      </c>
      <c r="C81" s="43" t="s">
        <v>104</v>
      </c>
      <c r="D81" s="43" t="str">
        <f t="shared" si="1"/>
        <v>ÜÜRITAV PINDLaut88 Kinnistu eriruumid</v>
      </c>
    </row>
    <row r="82" spans="1:4" x14ac:dyDescent="0.25">
      <c r="A82" s="43" t="s">
        <v>260</v>
      </c>
      <c r="B82" s="43" t="s">
        <v>261</v>
      </c>
      <c r="C82" s="43" t="s">
        <v>104</v>
      </c>
      <c r="D82" s="43" t="str">
        <f t="shared" si="1"/>
        <v>ÜÜRITAV PINDLava/Kino77 Klubi- ja harrastusruumid</v>
      </c>
    </row>
    <row r="83" spans="1:4" x14ac:dyDescent="0.25">
      <c r="A83" s="43" t="s">
        <v>262</v>
      </c>
      <c r="B83" s="43" t="s">
        <v>263</v>
      </c>
      <c r="C83" s="43" t="s">
        <v>104</v>
      </c>
      <c r="D83" s="43" t="str">
        <f t="shared" si="1"/>
        <v>ÜÜRITAV PINDLeiliruum74 Leiliruumid</v>
      </c>
    </row>
    <row r="84" spans="1:4" x14ac:dyDescent="0.25">
      <c r="A84" s="43" t="s">
        <v>264</v>
      </c>
      <c r="B84" s="43" t="s">
        <v>152</v>
      </c>
      <c r="C84" s="43" t="s">
        <v>104</v>
      </c>
      <c r="D84" s="43" t="str">
        <f t="shared" si="1"/>
        <v>ÜÜRITAV PINDLüüs83 Sissepääsuruumid</v>
      </c>
    </row>
    <row r="85" spans="1:4" x14ac:dyDescent="0.25">
      <c r="A85" s="43" t="s">
        <v>264</v>
      </c>
      <c r="B85" s="43" t="s">
        <v>106</v>
      </c>
      <c r="C85" s="43" t="s">
        <v>104</v>
      </c>
      <c r="D85" s="43" t="str">
        <f t="shared" si="1"/>
        <v>ÜÜRITAV PINDLüüs91 Horisontaalliiklusruumid</v>
      </c>
    </row>
    <row r="86" spans="1:4" x14ac:dyDescent="0.25">
      <c r="A86" s="43" t="s">
        <v>164</v>
      </c>
      <c r="B86" s="43" t="s">
        <v>163</v>
      </c>
      <c r="C86" s="43" t="s">
        <v>104</v>
      </c>
      <c r="D86" s="43" t="str">
        <f t="shared" si="1"/>
        <v>ÜÜRITAV PINDNõupidamise ruum21 Bürooruumid</v>
      </c>
    </row>
    <row r="87" spans="1:4" x14ac:dyDescent="0.25">
      <c r="A87" s="43" t="s">
        <v>265</v>
      </c>
      <c r="B87" s="43" t="s">
        <v>266</v>
      </c>
      <c r="C87" s="43" t="s">
        <v>104</v>
      </c>
      <c r="D87" s="43" t="str">
        <f t="shared" si="1"/>
        <v>ÜÜRITAV PINDNäitusesaal/Muuseum46 Kultuuriasutuste ruumid</v>
      </c>
    </row>
    <row r="88" spans="1:4" x14ac:dyDescent="0.25">
      <c r="A88" s="43" t="s">
        <v>160</v>
      </c>
      <c r="B88" s="43" t="s">
        <v>239</v>
      </c>
      <c r="C88" s="43" t="s">
        <v>104</v>
      </c>
      <c r="D88" s="43" t="str">
        <f t="shared" si="1"/>
        <v>ÜÜRITAV PINDOoteruum/Teenindusruum22 Äriruumid</v>
      </c>
    </row>
    <row r="89" spans="1:4" x14ac:dyDescent="0.25">
      <c r="A89" s="43" t="s">
        <v>160</v>
      </c>
      <c r="B89" s="43" t="s">
        <v>161</v>
      </c>
      <c r="C89" s="43" t="s">
        <v>104</v>
      </c>
      <c r="D89" s="43" t="str">
        <f t="shared" si="1"/>
        <v>ÜÜRITAV PINDOoteruum/Teenindusruum84 Avalikud teenindusruumid</v>
      </c>
    </row>
    <row r="90" spans="1:4" x14ac:dyDescent="0.25">
      <c r="A90" s="43" t="s">
        <v>145</v>
      </c>
      <c r="B90" s="43" t="s">
        <v>146</v>
      </c>
      <c r="C90" s="43" t="s">
        <v>104</v>
      </c>
      <c r="D90" s="43" t="str">
        <f t="shared" si="1"/>
        <v>ÜÜRITAV PINDParkla55 Garaažid</v>
      </c>
    </row>
    <row r="91" spans="1:4" x14ac:dyDescent="0.25">
      <c r="A91" s="43" t="s">
        <v>145</v>
      </c>
      <c r="B91" s="43" t="s">
        <v>267</v>
      </c>
      <c r="C91" s="43" t="s">
        <v>104</v>
      </c>
      <c r="D91" s="43" t="str">
        <f t="shared" si="1"/>
        <v>ÜÜRITAV PINDParkla89 Liigitamata ühisruumid</v>
      </c>
    </row>
    <row r="92" spans="1:4" x14ac:dyDescent="0.25">
      <c r="A92" s="43" t="s">
        <v>130</v>
      </c>
      <c r="B92" s="43" t="s">
        <v>131</v>
      </c>
      <c r="C92" s="43" t="s">
        <v>104</v>
      </c>
      <c r="D92" s="43" t="str">
        <f t="shared" si="1"/>
        <v>ÜÜRITAV PINDPesuruum72 Pesuruumid</v>
      </c>
    </row>
    <row r="93" spans="1:4" x14ac:dyDescent="0.25">
      <c r="A93" s="43" t="s">
        <v>268</v>
      </c>
      <c r="B93" s="43" t="s">
        <v>269</v>
      </c>
      <c r="C93" s="43" t="s">
        <v>104</v>
      </c>
      <c r="D93" s="43" t="str">
        <f t="shared" si="1"/>
        <v>ÜÜRITAV PINDPuhkeruum48 Puhke- ja huvialaruumid</v>
      </c>
    </row>
    <row r="94" spans="1:4" x14ac:dyDescent="0.25">
      <c r="A94" s="43" t="s">
        <v>268</v>
      </c>
      <c r="B94" s="43" t="s">
        <v>270</v>
      </c>
      <c r="C94" s="43" t="s">
        <v>104</v>
      </c>
      <c r="D94" s="43" t="str">
        <f t="shared" si="1"/>
        <v>ÜÜRITAV PINDPuhkeruum75 Puhketoad</v>
      </c>
    </row>
    <row r="95" spans="1:4" x14ac:dyDescent="0.25">
      <c r="A95" s="43" t="s">
        <v>271</v>
      </c>
      <c r="B95" s="43" t="s">
        <v>267</v>
      </c>
      <c r="C95" s="43" t="s">
        <v>104</v>
      </c>
      <c r="D95" s="43" t="str">
        <f t="shared" si="1"/>
        <v>ÜÜRITAV PINDPööning/Katusealune89 Liigitamata ühisruumid</v>
      </c>
    </row>
    <row r="96" spans="1:4" x14ac:dyDescent="0.25">
      <c r="A96" s="43" t="s">
        <v>272</v>
      </c>
      <c r="B96" s="43" t="s">
        <v>273</v>
      </c>
      <c r="C96" s="43" t="s">
        <v>104</v>
      </c>
      <c r="D96" s="43" t="str">
        <f t="shared" si="1"/>
        <v>ÜÜRITAV PINDRaamatukogu39 Liigitamata õpperuumid</v>
      </c>
    </row>
    <row r="97" spans="1:4" x14ac:dyDescent="0.25">
      <c r="A97" s="43" t="s">
        <v>274</v>
      </c>
      <c r="B97" s="43" t="s">
        <v>137</v>
      </c>
      <c r="C97" s="43" t="s">
        <v>104</v>
      </c>
      <c r="D97" s="43" t="str">
        <f t="shared" si="1"/>
        <v>ÜÜRITAV PINDRelvaruum59 Liigitamata hoiuruumid</v>
      </c>
    </row>
    <row r="98" spans="1:4" x14ac:dyDescent="0.25">
      <c r="A98" s="43" t="s">
        <v>127</v>
      </c>
      <c r="B98" s="43" t="s">
        <v>128</v>
      </c>
      <c r="C98" s="43" t="s">
        <v>104</v>
      </c>
      <c r="D98" s="43" t="str">
        <f t="shared" si="1"/>
        <v>ÜÜRITAV PINDRiietusruum71 Riietusruumid</v>
      </c>
    </row>
    <row r="99" spans="1:4" x14ac:dyDescent="0.25">
      <c r="A99" s="43" t="s">
        <v>275</v>
      </c>
      <c r="B99" s="43" t="s">
        <v>276</v>
      </c>
      <c r="C99" s="43" t="s">
        <v>104</v>
      </c>
      <c r="D99" s="43" t="str">
        <f t="shared" si="1"/>
        <v>ÜÜRITAV PINDSaal33 Loengusaalid</v>
      </c>
    </row>
    <row r="100" spans="1:4" x14ac:dyDescent="0.25">
      <c r="A100" s="43" t="s">
        <v>275</v>
      </c>
      <c r="B100" s="43" t="s">
        <v>218</v>
      </c>
      <c r="C100" s="43" t="s">
        <v>104</v>
      </c>
      <c r="D100" s="43" t="str">
        <f t="shared" si="1"/>
        <v>ÜÜRITAV PINDSaal34 Auditooriumid</v>
      </c>
    </row>
    <row r="101" spans="1:4" x14ac:dyDescent="0.25">
      <c r="A101" s="43" t="s">
        <v>277</v>
      </c>
      <c r="B101" s="43" t="s">
        <v>278</v>
      </c>
      <c r="C101" s="43" t="s">
        <v>104</v>
      </c>
      <c r="D101" s="43" t="str">
        <f t="shared" si="1"/>
        <v>ÜÜRITAV PINDSakraalruum45 Sakraalruumid</v>
      </c>
    </row>
    <row r="102" spans="1:4" x14ac:dyDescent="0.25">
      <c r="A102" s="43" t="s">
        <v>279</v>
      </c>
      <c r="B102" s="43" t="s">
        <v>239</v>
      </c>
      <c r="C102" s="43" t="s">
        <v>104</v>
      </c>
      <c r="D102" s="43" t="str">
        <f t="shared" si="1"/>
        <v>ÜÜRITAV PINDSalong22 Äriruumid</v>
      </c>
    </row>
    <row r="103" spans="1:4" x14ac:dyDescent="0.25">
      <c r="A103" s="43" t="s">
        <v>185</v>
      </c>
      <c r="B103" s="43" t="s">
        <v>149</v>
      </c>
      <c r="C103" s="43" t="s">
        <v>104</v>
      </c>
      <c r="D103" s="43" t="str">
        <f t="shared" si="1"/>
        <v>ÜÜRITAV PINDServer23 Äriruumide abiruumid</v>
      </c>
    </row>
    <row r="104" spans="1:4" x14ac:dyDescent="0.25">
      <c r="A104" s="43" t="s">
        <v>280</v>
      </c>
      <c r="B104" s="43" t="s">
        <v>281</v>
      </c>
      <c r="C104" s="43" t="s">
        <v>104</v>
      </c>
      <c r="D104" s="43" t="str">
        <f t="shared" si="1"/>
        <v>ÜÜRITAV PINDSpordiruum/-saal47 Spordiruumid</v>
      </c>
    </row>
    <row r="105" spans="1:4" x14ac:dyDescent="0.25">
      <c r="A105" s="43" t="s">
        <v>282</v>
      </c>
      <c r="B105" s="43" t="s">
        <v>239</v>
      </c>
      <c r="C105" s="43" t="s">
        <v>104</v>
      </c>
      <c r="D105" s="43" t="str">
        <f t="shared" si="1"/>
        <v>ÜÜRITAV PINDStuudio22 Äriruumid</v>
      </c>
    </row>
    <row r="106" spans="1:4" x14ac:dyDescent="0.25">
      <c r="A106" s="43" t="s">
        <v>283</v>
      </c>
      <c r="B106" s="43" t="s">
        <v>284</v>
      </c>
      <c r="C106" s="43" t="s">
        <v>104</v>
      </c>
      <c r="D106" s="43" t="str">
        <f t="shared" si="1"/>
        <v>ÜÜRITAV PINDSuitsetamise ruum79 Liigitamata sotsiaal- ja puhkeruumid</v>
      </c>
    </row>
    <row r="107" spans="1:4" x14ac:dyDescent="0.25">
      <c r="A107" s="43" t="s">
        <v>285</v>
      </c>
      <c r="B107" s="43" t="s">
        <v>286</v>
      </c>
      <c r="C107" s="43" t="s">
        <v>104</v>
      </c>
      <c r="D107" s="43" t="str">
        <f t="shared" si="1"/>
        <v>ÜÜRITAV PINDSöökla/Kohvik61 Toitlustusruumid</v>
      </c>
    </row>
    <row r="108" spans="1:4" x14ac:dyDescent="0.25">
      <c r="A108" s="43" t="s">
        <v>287</v>
      </c>
      <c r="B108" s="43" t="s">
        <v>267</v>
      </c>
      <c r="C108" s="43" t="s">
        <v>104</v>
      </c>
      <c r="D108" s="43" t="str">
        <f t="shared" si="1"/>
        <v>ÜÜRITAV PINDTalveaed89 Liigitamata ühisruumid</v>
      </c>
    </row>
    <row r="109" spans="1:4" x14ac:dyDescent="0.25">
      <c r="A109" s="43" t="s">
        <v>288</v>
      </c>
      <c r="B109" s="43" t="s">
        <v>289</v>
      </c>
      <c r="C109" s="43" t="s">
        <v>104</v>
      </c>
      <c r="D109" s="43" t="str">
        <f t="shared" si="1"/>
        <v>ÜÜRITAV PINDTervishoiuruum42 Tervishoiuruumid</v>
      </c>
    </row>
    <row r="110" spans="1:4" x14ac:dyDescent="0.25">
      <c r="A110" s="43" t="s">
        <v>290</v>
      </c>
      <c r="B110" s="43" t="s">
        <v>267</v>
      </c>
      <c r="C110" s="43" t="s">
        <v>104</v>
      </c>
      <c r="D110" s="43" t="str">
        <f t="shared" si="1"/>
        <v>ÜÜRITAV PINDTorn/Platvorm89 Liigitamata ühisruumid</v>
      </c>
    </row>
    <row r="111" spans="1:4" x14ac:dyDescent="0.25">
      <c r="A111" s="43" t="s">
        <v>291</v>
      </c>
      <c r="B111" s="43" t="s">
        <v>156</v>
      </c>
      <c r="C111" s="43" t="s">
        <v>104</v>
      </c>
      <c r="D111" s="43" t="str">
        <f t="shared" si="1"/>
        <v>ÜÜRITAV PINDTorulifti ruum92 Vertikaalliiklusruumid</v>
      </c>
    </row>
    <row r="112" spans="1:4" x14ac:dyDescent="0.25">
      <c r="A112" s="43" t="s">
        <v>151</v>
      </c>
      <c r="B112" s="43" t="s">
        <v>152</v>
      </c>
      <c r="C112" s="43" t="s">
        <v>104</v>
      </c>
      <c r="D112" s="43" t="str">
        <f t="shared" si="1"/>
        <v>ÜÜRITAV PINDTuulekoda83 Sissepääsuruumid</v>
      </c>
    </row>
    <row r="113" spans="1:4" x14ac:dyDescent="0.25">
      <c r="A113" s="43" t="s">
        <v>292</v>
      </c>
      <c r="B113" s="43" t="s">
        <v>293</v>
      </c>
      <c r="C113" s="43" t="s">
        <v>104</v>
      </c>
      <c r="D113" s="43" t="str">
        <f t="shared" si="1"/>
        <v>ÜÜRITAV PINDTöökoda35 Kutseõppeasutuse töökojad</v>
      </c>
    </row>
    <row r="114" spans="1:4" x14ac:dyDescent="0.25">
      <c r="A114" s="43" t="s">
        <v>292</v>
      </c>
      <c r="B114" s="43" t="s">
        <v>259</v>
      </c>
      <c r="C114" s="43" t="s">
        <v>104</v>
      </c>
      <c r="D114" s="43" t="str">
        <f t="shared" si="1"/>
        <v>ÜÜRITAV PINDTöökoda41 Tootmisruumid</v>
      </c>
    </row>
    <row r="115" spans="1:4" x14ac:dyDescent="0.25">
      <c r="A115" s="43" t="s">
        <v>292</v>
      </c>
      <c r="B115" s="43" t="s">
        <v>175</v>
      </c>
      <c r="C115" s="43" t="s">
        <v>104</v>
      </c>
      <c r="D115" s="43" t="str">
        <f t="shared" si="1"/>
        <v>ÜÜRITAV PINDTöökoda49 Ruumigrupi liigitamata eriruumid</v>
      </c>
    </row>
    <row r="116" spans="1:4" x14ac:dyDescent="0.25">
      <c r="A116" s="43" t="s">
        <v>294</v>
      </c>
      <c r="B116" s="43" t="s">
        <v>281</v>
      </c>
      <c r="C116" s="43" t="s">
        <v>104</v>
      </c>
      <c r="D116" s="43" t="str">
        <f t="shared" si="1"/>
        <v>ÜÜRITAV PINDUjula47 Spordiruumid</v>
      </c>
    </row>
    <row r="117" spans="1:4" x14ac:dyDescent="0.25">
      <c r="A117" s="43" t="s">
        <v>295</v>
      </c>
      <c r="B117" s="43" t="s">
        <v>296</v>
      </c>
      <c r="C117" s="43" t="s">
        <v>104</v>
      </c>
      <c r="D117" s="43" t="str">
        <f t="shared" si="1"/>
        <v>ÜÜRITAV PINDValveruum38 Valveruumid</v>
      </c>
    </row>
    <row r="118" spans="1:4" x14ac:dyDescent="0.25">
      <c r="A118" s="43" t="s">
        <v>297</v>
      </c>
      <c r="B118" s="43" t="s">
        <v>298</v>
      </c>
      <c r="C118" s="43" t="s">
        <v>104</v>
      </c>
      <c r="D118" s="43" t="str">
        <f t="shared" si="1"/>
        <v>ÜÜRITAV PINDVarjend81 Varjendid</v>
      </c>
    </row>
    <row r="119" spans="1:4" x14ac:dyDescent="0.25">
      <c r="A119" s="43" t="s">
        <v>120</v>
      </c>
      <c r="B119" s="43" t="s">
        <v>121</v>
      </c>
      <c r="C119" s="43" t="s">
        <v>104</v>
      </c>
      <c r="D119" s="43" t="str">
        <f t="shared" si="1"/>
        <v>ÜÜRITAV PINDWC73 WC-ruumid</v>
      </c>
    </row>
    <row r="120" spans="1:4" x14ac:dyDescent="0.25">
      <c r="A120" s="43"/>
      <c r="B120" s="43"/>
      <c r="C120" s="43" t="s">
        <v>299</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300</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193</v>
      </c>
      <c r="L1" s="4" t="s">
        <v>4</v>
      </c>
      <c r="M1" s="4" t="s">
        <v>301</v>
      </c>
    </row>
    <row r="2" spans="1:13" x14ac:dyDescent="0.25">
      <c r="A2" s="3" t="s">
        <v>302</v>
      </c>
      <c r="C2" s="4">
        <f>C1</f>
        <v>-5</v>
      </c>
      <c r="D2" s="4" t="s">
        <v>303</v>
      </c>
      <c r="E2" s="4" t="s">
        <v>104</v>
      </c>
      <c r="F2" s="6" t="str">
        <f>IF('Hoone üldandmed'!$B$4="","",IF(IF(C2&gt;='Hoone üldandmed'!$B$4*1,TRUE,FALSE),C2,""))</f>
        <v/>
      </c>
      <c r="G2" s="6" t="b">
        <f>IF('Hoone üldandmed'!$B$4="",FALSE,IF(C2&gt;='Hoone üldandmed'!$B$4*1,TRUE,FALSE))</f>
        <v>0</v>
      </c>
      <c r="H2" s="4"/>
      <c r="I2" s="1">
        <f>COUNTIFS($C$1:C2,C2)</f>
        <v>2</v>
      </c>
      <c r="J2" s="4" t="s">
        <v>110</v>
      </c>
      <c r="L2" s="4" t="s">
        <v>187</v>
      </c>
      <c r="M2" s="4" t="s">
        <v>304</v>
      </c>
    </row>
    <row r="3" spans="1:13" x14ac:dyDescent="0.25">
      <c r="A3" s="3" t="s">
        <v>305</v>
      </c>
      <c r="C3" s="4">
        <f t="shared" ref="C3:C10" si="0">C2</f>
        <v>-5</v>
      </c>
      <c r="D3" s="4" t="s">
        <v>306</v>
      </c>
      <c r="E3" s="4" t="s">
        <v>154</v>
      </c>
      <c r="F3" s="6" t="str">
        <f>IF('Hoone üldandmed'!$B$4="","",IF(IF(C3&gt;='Hoone üldandmed'!$B$4*1,TRUE,FALSE),C3,""))</f>
        <v/>
      </c>
      <c r="G3" s="6" t="b">
        <f>IF('Hoone üldandmed'!$B$4="",FALSE,IF(C3&gt;='Hoone üldandmed'!$B$4*1,TRUE,FALSE))</f>
        <v>0</v>
      </c>
      <c r="H3" s="4"/>
      <c r="I3" s="1">
        <f>COUNTIFS($C$1:C3,C3)</f>
        <v>3</v>
      </c>
      <c r="J3" s="4" t="s">
        <v>154</v>
      </c>
      <c r="L3" s="4" t="s">
        <v>6</v>
      </c>
      <c r="M3" s="4" t="s">
        <v>307</v>
      </c>
    </row>
    <row r="4" spans="1:13" x14ac:dyDescent="0.25">
      <c r="A4" s="3" t="s">
        <v>308</v>
      </c>
      <c r="C4" s="4">
        <f t="shared" si="0"/>
        <v>-5</v>
      </c>
      <c r="D4" s="4" t="s">
        <v>309</v>
      </c>
      <c r="E4" s="4" t="s">
        <v>110</v>
      </c>
      <c r="F4" s="6" t="str">
        <f>IF('Hoone üldandmed'!$B$4="","",IF(IF(C4&gt;='Hoone üldandmed'!$B$4*1,TRUE,FALSE),C4,""))</f>
        <v/>
      </c>
      <c r="G4" s="6" t="b">
        <f>IF('Hoone üldandmed'!$B$4="",FALSE,IF(C4&gt;='Hoone üldandmed'!$B$4*1,TRUE,FALSE))</f>
        <v>0</v>
      </c>
      <c r="H4" s="4"/>
      <c r="I4" s="1">
        <f>COUNTIFS($C$1:C4,C4)</f>
        <v>4</v>
      </c>
      <c r="J4" s="4" t="s">
        <v>104</v>
      </c>
      <c r="L4" s="4" t="s">
        <v>310</v>
      </c>
      <c r="M4" s="4" t="s">
        <v>311</v>
      </c>
    </row>
    <row r="5" spans="1:13" x14ac:dyDescent="0.25">
      <c r="A5" s="3" t="s">
        <v>312</v>
      </c>
      <c r="C5" s="4">
        <f t="shared" si="0"/>
        <v>-5</v>
      </c>
      <c r="D5" s="4" t="s">
        <v>313</v>
      </c>
      <c r="E5" s="4"/>
      <c r="F5" s="6" t="str">
        <f>IF('Hoone üldandmed'!$B$4="","",IF(IF(C5&gt;='Hoone üldandmed'!$B$4*1,TRUE,FALSE),C5,""))</f>
        <v/>
      </c>
      <c r="G5" s="6" t="b">
        <f>IF('Hoone üldandmed'!$B$4="",FALSE,IF(C5&gt;='Hoone üldandmed'!$B$4*1,TRUE,FALSE))</f>
        <v>0</v>
      </c>
      <c r="H5" s="4"/>
      <c r="I5" s="1">
        <f>COUNTIFS($C$1:C5,C5)</f>
        <v>5</v>
      </c>
      <c r="J5" s="4" t="s">
        <v>299</v>
      </c>
      <c r="L5" s="4" t="s">
        <v>314</v>
      </c>
      <c r="M5" s="4" t="s">
        <v>315</v>
      </c>
    </row>
    <row r="6" spans="1:13" x14ac:dyDescent="0.25">
      <c r="A6" s="3" t="s">
        <v>27</v>
      </c>
      <c r="C6" s="4">
        <f t="shared" si="0"/>
        <v>-5</v>
      </c>
      <c r="D6" s="4" t="s">
        <v>316</v>
      </c>
      <c r="E6" s="4" t="s">
        <v>317</v>
      </c>
      <c r="F6" s="6" t="str">
        <f>IF('Hoone üldandmed'!$B$4="","",IF(IF(C6&gt;='Hoone üldandmed'!$B$4*1,TRUE,FALSE),C6,""))</f>
        <v/>
      </c>
      <c r="G6" s="6" t="b">
        <f>IF('Hoone üldandmed'!$B$4="",FALSE,IF(C6&gt;='Hoone üldandmed'!$B$4*1,TRUE,FALSE))</f>
        <v>0</v>
      </c>
      <c r="H6" s="4"/>
      <c r="I6" s="1">
        <f>COUNTIFS($C$1:C6,C6)</f>
        <v>6</v>
      </c>
      <c r="L6" s="4" t="s">
        <v>108</v>
      </c>
      <c r="M6" s="4" t="s">
        <v>318</v>
      </c>
    </row>
    <row r="7" spans="1:13" x14ac:dyDescent="0.25">
      <c r="A7" s="3" t="s">
        <v>150</v>
      </c>
      <c r="C7" s="4">
        <f t="shared" si="0"/>
        <v>-5</v>
      </c>
      <c r="D7" s="4" t="s">
        <v>319</v>
      </c>
      <c r="E7" s="4"/>
      <c r="F7" s="6" t="str">
        <f>IF('Hoone üldandmed'!$B$4="","",IF(IF(C7&gt;='Hoone üldandmed'!$B$4*1,TRUE,FALSE),C7,""))</f>
        <v/>
      </c>
      <c r="G7" s="6" t="b">
        <f>IF('Hoone üldandmed'!$B$4="",FALSE,IF(C7&gt;='Hoone üldandmed'!$B$4*1,TRUE,FALSE))</f>
        <v>0</v>
      </c>
      <c r="H7" s="4"/>
      <c r="I7" s="1">
        <f>COUNTIFS($C$1:C7,C7)</f>
        <v>7</v>
      </c>
    </row>
    <row r="8" spans="1:13" x14ac:dyDescent="0.25">
      <c r="A8" s="3" t="s">
        <v>168</v>
      </c>
      <c r="C8" s="4">
        <f>C7</f>
        <v>-5</v>
      </c>
      <c r="D8" s="4" t="s">
        <v>320</v>
      </c>
      <c r="E8" s="4"/>
      <c r="F8" s="6" t="str">
        <f>IF('Hoone üldandmed'!$B$4="","",IF(IF(C8&gt;='Hoone üldandmed'!$B$4*1,TRUE,FALSE),C8,""))</f>
        <v/>
      </c>
      <c r="G8" s="6" t="b">
        <f>IF('Hoone üldandmed'!$B$4="",FALSE,IF(C8&gt;='Hoone üldandmed'!$B$4*1,TRUE,FALSE))</f>
        <v>0</v>
      </c>
      <c r="H8" s="4"/>
      <c r="I8" s="1">
        <f>COUNTIFS($C$1:C8,C8)</f>
        <v>8</v>
      </c>
    </row>
    <row r="9" spans="1:13" x14ac:dyDescent="0.25">
      <c r="A9" s="3" t="s">
        <v>176</v>
      </c>
      <c r="C9" s="4">
        <f t="shared" si="0"/>
        <v>-5</v>
      </c>
      <c r="D9" s="4" t="s">
        <v>321</v>
      </c>
      <c r="E9" s="4" t="s">
        <v>193</v>
      </c>
      <c r="F9" s="6" t="str">
        <f>IF('Hoone üldandmed'!$B$4="","",IF(IF(C9&gt;='Hoone üldandmed'!$B$4*1,TRUE,FALSE),C9,""))</f>
        <v/>
      </c>
      <c r="G9" s="6" t="b">
        <f>IF('Hoone üldandmed'!$B$4="",FALSE,IF(C9&gt;='Hoone üldandmed'!$B$4*1,TRUE,FALSE))</f>
        <v>0</v>
      </c>
      <c r="H9" s="4"/>
      <c r="I9" s="1">
        <f>COUNTIFS($C$1:C9,C9)</f>
        <v>9</v>
      </c>
    </row>
    <row r="10" spans="1:13" x14ac:dyDescent="0.25">
      <c r="A10" s="3" t="s">
        <v>181</v>
      </c>
      <c r="C10" s="4">
        <f t="shared" si="0"/>
        <v>-5</v>
      </c>
      <c r="D10" s="4" t="s">
        <v>322</v>
      </c>
      <c r="E10" s="4" t="s">
        <v>299</v>
      </c>
      <c r="F10" s="6" t="str">
        <f>IF('Hoone üldandmed'!$B$4="","",IF(IF(C10&gt;='Hoone üldandmed'!$B$4*1,TRUE,FALSE),C10,""))</f>
        <v/>
      </c>
      <c r="G10" s="6" t="b">
        <f>IF('Hoone üldandmed'!$B$4="",FALSE,IF(C10&gt;='Hoone üldandmed'!$B$4*1,TRUE,FALSE))</f>
        <v>0</v>
      </c>
      <c r="H10" s="4"/>
    </row>
    <row r="11" spans="1:13" x14ac:dyDescent="0.25">
      <c r="A11" s="3" t="s">
        <v>25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323</v>
      </c>
      <c r="C12" s="4">
        <f t="shared" si="1"/>
        <v>-4</v>
      </c>
      <c r="D12" s="4" t="s">
        <v>303</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324</v>
      </c>
      <c r="C13" s="4">
        <f t="shared" si="1"/>
        <v>-4</v>
      </c>
      <c r="D13" s="4" t="s">
        <v>306</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325</v>
      </c>
      <c r="C14" s="4">
        <f t="shared" si="1"/>
        <v>-4</v>
      </c>
      <c r="D14" s="4" t="s">
        <v>309</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326</v>
      </c>
      <c r="C15" s="4">
        <f t="shared" si="1"/>
        <v>-4</v>
      </c>
      <c r="D15" s="4" t="s">
        <v>313</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327</v>
      </c>
      <c r="C16" s="4">
        <f t="shared" si="1"/>
        <v>-4</v>
      </c>
      <c r="D16" s="4" t="s">
        <v>316</v>
      </c>
      <c r="E16" s="4" t="s">
        <v>317</v>
      </c>
      <c r="F16" s="6" t="str">
        <f>IF('Hoone üldandmed'!$B$4="","",IF(IF(C16&gt;='Hoone üldandmed'!$B$4*1,TRUE,FALSE),C16,""))</f>
        <v/>
      </c>
      <c r="G16" s="6" t="b">
        <f>IF('Hoone üldandmed'!$B$4="",FALSE,IF(C16&gt;='Hoone üldandmed'!$B$4*1,TRUE,FALSE))</f>
        <v>0</v>
      </c>
      <c r="H16" s="4"/>
      <c r="I16" s="1">
        <f>COUNTIFS($C$1:C16,C16)</f>
        <v>6</v>
      </c>
    </row>
    <row r="17" spans="1:9" x14ac:dyDescent="0.25">
      <c r="A17" s="3" t="s">
        <v>328</v>
      </c>
      <c r="C17" s="4">
        <f t="shared" si="1"/>
        <v>-4</v>
      </c>
      <c r="D17" s="4" t="s">
        <v>319</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329</v>
      </c>
      <c r="C18" s="4">
        <f t="shared" si="1"/>
        <v>-4</v>
      </c>
      <c r="D18" s="4" t="s">
        <v>320</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330</v>
      </c>
      <c r="C19" s="4">
        <f t="shared" si="1"/>
        <v>-4</v>
      </c>
      <c r="D19" s="4" t="s">
        <v>321</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331</v>
      </c>
      <c r="C20" s="4">
        <f t="shared" si="1"/>
        <v>-4</v>
      </c>
      <c r="D20" s="4" t="s">
        <v>322</v>
      </c>
      <c r="E20" s="4" t="s">
        <v>299</v>
      </c>
      <c r="F20" s="6" t="str">
        <f>IF('Hoone üldandmed'!$B$4="","",IF(IF(C20&gt;='Hoone üldandmed'!$B$4*1,TRUE,FALSE),C20,""))</f>
        <v/>
      </c>
      <c r="G20" s="6" t="b">
        <f>IF('Hoone üldandmed'!$B$4="",FALSE,IF(C20&gt;='Hoone üldandmed'!$B$4*1,TRUE,FALSE))</f>
        <v>0</v>
      </c>
      <c r="H20" s="4"/>
    </row>
    <row r="21" spans="1:9" x14ac:dyDescent="0.25">
      <c r="A21" s="3" t="s">
        <v>332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333</v>
      </c>
      <c r="C22" s="4">
        <f t="shared" si="1"/>
        <v>-3</v>
      </c>
      <c r="D22" s="4" t="s">
        <v>303</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334</v>
      </c>
      <c r="C23" s="4">
        <f t="shared" si="1"/>
        <v>-3</v>
      </c>
      <c r="D23" s="4" t="s">
        <v>306</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335</v>
      </c>
      <c r="C24" s="4">
        <f t="shared" si="1"/>
        <v>-3</v>
      </c>
      <c r="D24" s="4" t="s">
        <v>309</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336</v>
      </c>
      <c r="C25" s="4">
        <f t="shared" si="1"/>
        <v>-3</v>
      </c>
      <c r="D25" s="4" t="s">
        <v>313</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337</v>
      </c>
      <c r="C26" s="4">
        <f t="shared" si="1"/>
        <v>-3</v>
      </c>
      <c r="D26" s="4" t="s">
        <v>316</v>
      </c>
      <c r="E26" s="4" t="s">
        <v>317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319</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320</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321</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322</v>
      </c>
      <c r="E30" s="4" t="s">
        <v>299</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303</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306</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309</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313</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316</v>
      </c>
      <c r="E36" s="4" t="s">
        <v>317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319</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320</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321</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322</v>
      </c>
      <c r="E40" s="4" t="s">
        <v>299</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303</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306</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309</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313</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316</v>
      </c>
      <c r="E46" s="4" t="s">
        <v>317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319</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320</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321</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322</v>
      </c>
      <c r="E50" s="4" t="s">
        <v>299</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303</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306</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309</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313</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316</v>
      </c>
      <c r="E56" s="4" t="s">
        <v>317</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319</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320</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321</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322</v>
      </c>
      <c r="E60" s="4" t="s">
        <v>299</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303</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306</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309</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313</v>
      </c>
      <c r="E65" s="4" t="str">
        <f>IF(E55=0,"",E55)</f>
        <v/>
      </c>
      <c r="F65" s="7">
        <f>IF(IF(C65&lt;='Hoone üldandmed'!$B$3*1,TRUE,FALSE),C65,"")</f>
        <v>1</v>
      </c>
      <c r="G65" s="7" t="b">
        <f>IF(C65&lt;='Hoone üldandmed'!$B$3*1,TRUE,FALSE)</f>
        <v>1</v>
      </c>
      <c r="H65" s="4"/>
      <c r="I65" s="1">
        <f>COUNTIFS($C$1:C65,C65)</f>
        <v>5</v>
      </c>
    </row>
    <row r="66" spans="3:9" x14ac:dyDescent="0.25">
      <c r="C66" s="4">
        <f t="shared" si="2"/>
        <v>1</v>
      </c>
      <c r="D66" s="4" t="s">
        <v>316</v>
      </c>
      <c r="E66" s="4" t="s">
        <v>317</v>
      </c>
      <c r="F66" s="7">
        <f>IF(IF(C66&lt;='Hoone üldandmed'!$B$3*1,TRUE,FALSE),C66,"")</f>
        <v>1</v>
      </c>
      <c r="G66" s="7" t="b">
        <f>IF(C66&lt;='Hoone üldandmed'!$B$3*1,TRUE,FALSE)</f>
        <v>1</v>
      </c>
      <c r="H66" s="4"/>
      <c r="I66" s="1">
        <f>COUNTIFS($C$1:C66,C66)</f>
        <v>6</v>
      </c>
    </row>
    <row r="67" spans="3:9" x14ac:dyDescent="0.25">
      <c r="C67" s="4">
        <f t="shared" ref="C67:C76" si="3">C57+1</f>
        <v>1</v>
      </c>
      <c r="D67" s="4" t="s">
        <v>319</v>
      </c>
      <c r="E67" s="4" t="str">
        <f>IF(E57=0,"",E57)</f>
        <v/>
      </c>
      <c r="F67" s="7">
        <f>IF(IF(C67&lt;='Hoone üldandmed'!$B$3*1,TRUE,FALSE),C67,"")</f>
        <v>1</v>
      </c>
      <c r="G67" s="7" t="b">
        <f>IF(C67&lt;='Hoone üldandmed'!$B$3*1,TRUE,FALSE)</f>
        <v>1</v>
      </c>
      <c r="H67" s="4"/>
      <c r="I67" s="1">
        <f>COUNTIFS($C$1:C67,C67)</f>
        <v>7</v>
      </c>
    </row>
    <row r="68" spans="3:9" x14ac:dyDescent="0.25">
      <c r="C68" s="4">
        <f t="shared" si="3"/>
        <v>1</v>
      </c>
      <c r="D68" s="4" t="s">
        <v>320</v>
      </c>
      <c r="E68" s="4" t="str">
        <f>IF(E58=0,"",E58)</f>
        <v/>
      </c>
      <c r="F68" s="7">
        <f>IF(IF(C68&lt;='Hoone üldandmed'!$B$3*1,TRUE,FALSE),C68,"")</f>
        <v>1</v>
      </c>
      <c r="G68" s="7" t="b">
        <f>IF(C68&lt;='Hoone üldandmed'!$B$3*1,TRUE,FALSE)</f>
        <v>1</v>
      </c>
      <c r="H68" s="4"/>
      <c r="I68" s="1">
        <f>COUNTIFS($C$1:C68,C68)</f>
        <v>8</v>
      </c>
    </row>
    <row r="69" spans="3:9" x14ac:dyDescent="0.25">
      <c r="C69" s="4">
        <f t="shared" si="3"/>
        <v>1</v>
      </c>
      <c r="D69" s="4" t="s">
        <v>321</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322</v>
      </c>
      <c r="E70" s="4" t="s">
        <v>299</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303</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306</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309</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313</v>
      </c>
      <c r="E75" s="4" t="str">
        <f>IF(E65=0,"",E65)</f>
        <v/>
      </c>
      <c r="F75" s="7">
        <f>IF(IF(C75&lt;='Hoone üldandmed'!$B$3*1,TRUE,FALSE),C75,"")</f>
        <v>2</v>
      </c>
      <c r="G75" s="7" t="b">
        <f>IF(C75&lt;='Hoone üldandmed'!$B$3*1,TRUE,FALSE)</f>
        <v>1</v>
      </c>
      <c r="H75" s="4"/>
      <c r="I75" s="1">
        <f>COUNTIFS($C$1:C75,C75)</f>
        <v>5</v>
      </c>
    </row>
    <row r="76" spans="3:9" x14ac:dyDescent="0.25">
      <c r="C76" s="4">
        <f t="shared" si="3"/>
        <v>2</v>
      </c>
      <c r="D76" s="4" t="s">
        <v>316</v>
      </c>
      <c r="E76" s="4" t="s">
        <v>317</v>
      </c>
      <c r="F76" s="7">
        <f>IF(IF(C76&lt;='Hoone üldandmed'!$B$3*1,TRUE,FALSE),C76,"")</f>
        <v>2</v>
      </c>
      <c r="G76" s="7" t="b">
        <f>IF(C76&lt;='Hoone üldandmed'!$B$3*1,TRUE,FALSE)</f>
        <v>1</v>
      </c>
      <c r="H76" s="4"/>
      <c r="I76" s="1">
        <f>COUNTIFS($C$1:C76,C76)</f>
        <v>6</v>
      </c>
    </row>
    <row r="77" spans="3:9" x14ac:dyDescent="0.25">
      <c r="C77" s="4">
        <f t="shared" ref="C77:C86" si="4">C67+1</f>
        <v>2</v>
      </c>
      <c r="D77" s="4" t="s">
        <v>319</v>
      </c>
      <c r="E77" s="4" t="str">
        <f>IF(E67=0,"",E67)</f>
        <v/>
      </c>
      <c r="F77" s="7">
        <f>IF(IF(C77&lt;='Hoone üldandmed'!$B$3*1,TRUE,FALSE),C77,"")</f>
        <v>2</v>
      </c>
      <c r="G77" s="7" t="b">
        <f>IF(C77&lt;='Hoone üldandmed'!$B$3*1,TRUE,FALSE)</f>
        <v>1</v>
      </c>
      <c r="H77" s="4"/>
      <c r="I77" s="1">
        <f>COUNTIFS($C$1:C77,C77)</f>
        <v>7</v>
      </c>
    </row>
    <row r="78" spans="3:9" x14ac:dyDescent="0.25">
      <c r="C78" s="4">
        <f t="shared" si="4"/>
        <v>2</v>
      </c>
      <c r="D78" s="4" t="s">
        <v>320</v>
      </c>
      <c r="E78" s="4" t="str">
        <f>IF(E68=0,"",E68)</f>
        <v/>
      </c>
      <c r="F78" s="7">
        <f>IF(IF(C78&lt;='Hoone üldandmed'!$B$3*1,TRUE,FALSE),C78,"")</f>
        <v>2</v>
      </c>
      <c r="G78" s="7" t="b">
        <f>IF(C78&lt;='Hoone üldandmed'!$B$3*1,TRUE,FALSE)</f>
        <v>1</v>
      </c>
      <c r="H78" s="4"/>
      <c r="I78" s="1">
        <f>COUNTIFS($C$1:C78,C78)</f>
        <v>8</v>
      </c>
    </row>
    <row r="79" spans="3:9" x14ac:dyDescent="0.25">
      <c r="C79" s="4">
        <f t="shared" si="4"/>
        <v>2</v>
      </c>
      <c r="D79" s="4" t="s">
        <v>321</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322</v>
      </c>
      <c r="E80" s="4" t="s">
        <v>299</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303</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306</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309</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313</v>
      </c>
      <c r="E85" s="4" t="str">
        <f>IF(E75=0,"",E75)</f>
        <v/>
      </c>
      <c r="F85" s="7">
        <f>IF(IF(C85&lt;='Hoone üldandmed'!$B$3*1,TRUE,FALSE),C85,"")</f>
        <v>3</v>
      </c>
      <c r="G85" s="7" t="b">
        <f>IF(C85&lt;='Hoone üldandmed'!$B$3*1,TRUE,FALSE)</f>
        <v>1</v>
      </c>
      <c r="H85" s="4"/>
      <c r="I85" s="1">
        <f>COUNTIFS($C$1:C85,C85)</f>
        <v>5</v>
      </c>
    </row>
    <row r="86" spans="3:9" x14ac:dyDescent="0.25">
      <c r="C86" s="4">
        <f t="shared" si="4"/>
        <v>3</v>
      </c>
      <c r="D86" s="4" t="s">
        <v>316</v>
      </c>
      <c r="E86" s="4" t="s">
        <v>317</v>
      </c>
      <c r="F86" s="7">
        <f>IF(IF(C86&lt;='Hoone üldandmed'!$B$3*1,TRUE,FALSE),C86,"")</f>
        <v>3</v>
      </c>
      <c r="G86" s="7" t="b">
        <f>IF(C86&lt;='Hoone üldandmed'!$B$3*1,TRUE,FALSE)</f>
        <v>1</v>
      </c>
      <c r="H86" s="4"/>
      <c r="I86" s="1">
        <f>COUNTIFS($C$1:C86,C86)</f>
        <v>6</v>
      </c>
    </row>
    <row r="87" spans="3:9" x14ac:dyDescent="0.25">
      <c r="C87" s="4">
        <f t="shared" ref="C87:C96" si="5">C77+1</f>
        <v>3</v>
      </c>
      <c r="D87" s="4" t="s">
        <v>319</v>
      </c>
      <c r="E87" s="4" t="str">
        <f>IF(E77=0,"",E77)</f>
        <v/>
      </c>
      <c r="F87" s="7">
        <f>IF(IF(C87&lt;='Hoone üldandmed'!$B$3*1,TRUE,FALSE),C87,"")</f>
        <v>3</v>
      </c>
      <c r="G87" s="7" t="b">
        <f>IF(C87&lt;='Hoone üldandmed'!$B$3*1,TRUE,FALSE)</f>
        <v>1</v>
      </c>
      <c r="H87" s="4"/>
      <c r="I87" s="1">
        <f>COUNTIFS($C$1:C87,C87)</f>
        <v>7</v>
      </c>
    </row>
    <row r="88" spans="3:9" x14ac:dyDescent="0.25">
      <c r="C88" s="4">
        <f t="shared" si="5"/>
        <v>3</v>
      </c>
      <c r="D88" s="4" t="s">
        <v>320</v>
      </c>
      <c r="E88" s="4" t="str">
        <f>IF(E78=0,"",E78)</f>
        <v/>
      </c>
      <c r="F88" s="7">
        <f>IF(IF(C88&lt;='Hoone üldandmed'!$B$3*1,TRUE,FALSE),C88,"")</f>
        <v>3</v>
      </c>
      <c r="G88" s="7" t="b">
        <f>IF(C88&lt;='Hoone üldandmed'!$B$3*1,TRUE,FALSE)</f>
        <v>1</v>
      </c>
      <c r="H88" s="4"/>
      <c r="I88" s="1">
        <f>COUNTIFS($C$1:C88,C88)</f>
        <v>8</v>
      </c>
    </row>
    <row r="89" spans="3:9" x14ac:dyDescent="0.25">
      <c r="C89" s="4">
        <f t="shared" si="5"/>
        <v>3</v>
      </c>
      <c r="D89" s="4" t="s">
        <v>321</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322</v>
      </c>
      <c r="E90" s="4" t="s">
        <v>299</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303</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306</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309</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313</v>
      </c>
      <c r="E95" s="4" t="str">
        <f>IF(E85=0,"",E85)</f>
        <v/>
      </c>
      <c r="F95" s="7">
        <f>IF(IF(C95&lt;='Hoone üldandmed'!$B$3*1,TRUE,FALSE),C95,"")</f>
        <v>4</v>
      </c>
      <c r="G95" s="7" t="b">
        <f>IF(C95&lt;='Hoone üldandmed'!$B$3*1,TRUE,FALSE)</f>
        <v>1</v>
      </c>
      <c r="H95" s="4"/>
      <c r="I95" s="1">
        <f>COUNTIFS($C$1:C95,C95)</f>
        <v>5</v>
      </c>
    </row>
    <row r="96" spans="3:9" x14ac:dyDescent="0.25">
      <c r="C96" s="4">
        <f t="shared" si="5"/>
        <v>4</v>
      </c>
      <c r="D96" s="4" t="s">
        <v>316</v>
      </c>
      <c r="E96" s="4" t="s">
        <v>317</v>
      </c>
      <c r="F96" s="7">
        <f>IF(IF(C96&lt;='Hoone üldandmed'!$B$3*1,TRUE,FALSE),C96,"")</f>
        <v>4</v>
      </c>
      <c r="G96" s="7" t="b">
        <f>IF(C96&lt;='Hoone üldandmed'!$B$3*1,TRUE,FALSE)</f>
        <v>1</v>
      </c>
      <c r="H96" s="4"/>
      <c r="I96" s="1">
        <f>COUNTIFS($C$1:C96,C96)</f>
        <v>6</v>
      </c>
    </row>
    <row r="97" spans="3:9" x14ac:dyDescent="0.25">
      <c r="C97" s="4">
        <f t="shared" ref="C97:C106" si="6">C87+1</f>
        <v>4</v>
      </c>
      <c r="D97" s="4" t="s">
        <v>319</v>
      </c>
      <c r="E97" s="4" t="str">
        <f>IF(E87=0,"",E87)</f>
        <v/>
      </c>
      <c r="F97" s="7">
        <f>IF(IF(C97&lt;='Hoone üldandmed'!$B$3*1,TRUE,FALSE),C97,"")</f>
        <v>4</v>
      </c>
      <c r="G97" s="7" t="b">
        <f>IF(C97&lt;='Hoone üldandmed'!$B$3*1,TRUE,FALSE)</f>
        <v>1</v>
      </c>
      <c r="H97" s="4"/>
      <c r="I97" s="1">
        <f>COUNTIFS($C$1:C97,C97)</f>
        <v>7</v>
      </c>
    </row>
    <row r="98" spans="3:9" x14ac:dyDescent="0.25">
      <c r="C98" s="4">
        <f t="shared" si="6"/>
        <v>4</v>
      </c>
      <c r="D98" s="4" t="s">
        <v>320</v>
      </c>
      <c r="E98" s="4" t="str">
        <f>IF(E88=0,"",E88)</f>
        <v/>
      </c>
      <c r="F98" s="7">
        <f>IF(IF(C98&lt;='Hoone üldandmed'!$B$3*1,TRUE,FALSE),C98,"")</f>
        <v>4</v>
      </c>
      <c r="G98" s="7" t="b">
        <f>IF(C98&lt;='Hoone üldandmed'!$B$3*1,TRUE,FALSE)</f>
        <v>1</v>
      </c>
      <c r="H98" s="4"/>
      <c r="I98" s="1">
        <f>COUNTIFS($C$1:C98,C98)</f>
        <v>8</v>
      </c>
    </row>
    <row r="99" spans="3:9" x14ac:dyDescent="0.25">
      <c r="C99" s="4">
        <f t="shared" si="6"/>
        <v>4</v>
      </c>
      <c r="D99" s="4" t="s">
        <v>321</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322</v>
      </c>
      <c r="E100" s="4" t="s">
        <v>299</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303</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306</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309</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313</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316</v>
      </c>
      <c r="E106" s="4" t="s">
        <v>317</v>
      </c>
      <c r="F106" s="7">
        <f>IF(IF(C106&lt;='Hoone üldandmed'!$B$3*1,TRUE,FALSE),C106,"")</f>
        <v>5</v>
      </c>
      <c r="G106" s="7" t="b">
        <f>IF(C106&lt;='Hoone üldandmed'!$B$3*1,TRUE,FALSE)</f>
        <v>1</v>
      </c>
      <c r="H106" s="4"/>
      <c r="I106" s="1">
        <f>COUNTIFS($C$1:C106,C106)</f>
        <v>6</v>
      </c>
    </row>
    <row r="107" spans="3:9" x14ac:dyDescent="0.25">
      <c r="C107" s="4">
        <f t="shared" ref="C107:C116" si="7">C97+1</f>
        <v>5</v>
      </c>
      <c r="D107" s="4" t="s">
        <v>319</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320</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321</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322</v>
      </c>
      <c r="E110" s="4" t="s">
        <v>299</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303</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306</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309</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313</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316</v>
      </c>
      <c r="E116" s="4" t="s">
        <v>317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319</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320</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321</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322</v>
      </c>
      <c r="E120" s="4" t="s">
        <v>299</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303</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306</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309</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313</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316</v>
      </c>
      <c r="E126" s="4" t="s">
        <v>317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319</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320</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321</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322</v>
      </c>
      <c r="E130" s="4" t="s">
        <v>299</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303</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306</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309</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313</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316</v>
      </c>
      <c r="E136" s="4" t="s">
        <v>317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319</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320</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321</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322</v>
      </c>
      <c r="E140" s="4" t="s">
        <v>299</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303</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306</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309</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313</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316</v>
      </c>
      <c r="E146" s="4" t="s">
        <v>317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319</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320</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321</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322</v>
      </c>
      <c r="E150" s="4" t="s">
        <v>299</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303</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306</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309</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313</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316</v>
      </c>
      <c r="E156" s="4" t="s">
        <v>317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319</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320</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321</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322</v>
      </c>
      <c r="E160" s="4" t="s">
        <v>299</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303</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306</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309</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313</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316</v>
      </c>
      <c r="E166" s="4" t="s">
        <v>317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319</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320</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321</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322</v>
      </c>
      <c r="E170" s="4" t="s">
        <v>299</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303</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306</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309</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313</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316</v>
      </c>
      <c r="E176" s="4" t="s">
        <v>317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319</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320</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321</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322</v>
      </c>
      <c r="E180" s="4" t="s">
        <v>299</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303</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306</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309</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313</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316</v>
      </c>
      <c r="E186" s="4" t="s">
        <v>317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319</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320</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321</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322</v>
      </c>
      <c r="E190" s="4" t="s">
        <v>299</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303</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306</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309</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313</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316</v>
      </c>
      <c r="E196" s="4" t="s">
        <v>317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319</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320</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321</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322</v>
      </c>
      <c r="E200" s="4" t="s">
        <v>299</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303</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306</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309</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313</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316</v>
      </c>
      <c r="E206" s="4" t="s">
        <v>317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319</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320</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321</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322</v>
      </c>
      <c r="E210" s="4" t="s">
        <v>299</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303</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306</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309</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313</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316</v>
      </c>
      <c r="E216" s="4" t="s">
        <v>317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319</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320</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321</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322</v>
      </c>
      <c r="E220" s="4" t="s">
        <v>299</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303</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306</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309</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313</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316</v>
      </c>
      <c r="E226" s="4" t="s">
        <v>317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319</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320</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321</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322</v>
      </c>
      <c r="E230" s="4" t="s">
        <v>299</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303</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306</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309</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313</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316</v>
      </c>
      <c r="E236" s="4" t="s">
        <v>317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319</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320</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321</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322</v>
      </c>
      <c r="E240" s="4" t="s">
        <v>299</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303</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306</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309</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313</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316</v>
      </c>
      <c r="E246" s="4" t="s">
        <v>317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319</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320</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321</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322</v>
      </c>
      <c r="E250" s="4" t="s">
        <v>299</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303</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306</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309</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313</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316</v>
      </c>
      <c r="E256" s="4" t="s">
        <v>317</v>
      </c>
      <c r="F256" s="7" t="str">
        <f>IF(IF(C256&lt;='Hoone üldandmed'!$B$3*1,TRUE,FALSE),C256,"")</f>
        <v/>
      </c>
      <c r="G256" s="7" t="b">
        <f>IF(C256&lt;='Hoone üldandmed'!$B$3*1,TRUE,FALSE)</f>
        <v>0</v>
      </c>
      <c r="H256" s="4"/>
      <c r="I256" s="1">
        <f>COUNTIFS($C$1:C256,C256)</f>
        <v>6</v>
      </c>
    </row>
    <row r="257" spans="3:9" x14ac:dyDescent="0.25">
      <c r="C257" s="4">
        <f>C247+1</f>
        <v>20</v>
      </c>
      <c r="D257" s="4" t="s">
        <v>319</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320</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321</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322</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189</v>
      </c>
      <c r="B1" s="2" t="s">
        <v>95</v>
      </c>
    </row>
    <row r="2" spans="1:2" x14ac:dyDescent="0.25">
      <c r="A2" s="4" t="s">
        <v>193</v>
      </c>
      <c r="B2" s="4" t="s">
        <v>191</v>
      </c>
    </row>
    <row r="3" spans="1:2" x14ac:dyDescent="0.25">
      <c r="A3" s="4" t="s">
        <v>193</v>
      </c>
      <c r="B3" s="4" t="s">
        <v>194</v>
      </c>
    </row>
    <row r="4" spans="1:2" x14ac:dyDescent="0.25">
      <c r="A4" s="4" t="s">
        <v>193</v>
      </c>
      <c r="B4" s="4" t="s">
        <v>195</v>
      </c>
    </row>
    <row r="5" spans="1:2" x14ac:dyDescent="0.25">
      <c r="A5" s="4" t="s">
        <v>110</v>
      </c>
      <c r="B5" s="4" t="s">
        <v>196</v>
      </c>
    </row>
    <row r="6" spans="1:2" x14ac:dyDescent="0.25">
      <c r="A6" s="4" t="s">
        <v>110</v>
      </c>
      <c r="B6" s="4" t="s">
        <v>197</v>
      </c>
    </row>
    <row r="7" spans="1:2" x14ac:dyDescent="0.25">
      <c r="A7" s="4" t="s">
        <v>110</v>
      </c>
      <c r="B7" s="4" t="s">
        <v>198</v>
      </c>
    </row>
    <row r="8" spans="1:2" x14ac:dyDescent="0.25">
      <c r="A8" s="4" t="s">
        <v>110</v>
      </c>
      <c r="B8" s="4" t="s">
        <v>111</v>
      </c>
    </row>
    <row r="9" spans="1:2" x14ac:dyDescent="0.25">
      <c r="A9" s="4" t="s">
        <v>110</v>
      </c>
      <c r="B9" s="4" t="s">
        <v>199</v>
      </c>
    </row>
    <row r="10" spans="1:2" x14ac:dyDescent="0.25">
      <c r="A10" s="4" t="s">
        <v>110</v>
      </c>
      <c r="B10" s="4" t="s">
        <v>200</v>
      </c>
    </row>
    <row r="11" spans="1:2" x14ac:dyDescent="0.25">
      <c r="A11" s="4" t="s">
        <v>110</v>
      </c>
      <c r="B11" s="4" t="s">
        <v>201</v>
      </c>
    </row>
    <row r="12" spans="1:2" x14ac:dyDescent="0.25">
      <c r="A12" s="4" t="s">
        <v>110</v>
      </c>
      <c r="B12" s="4" t="s">
        <v>203</v>
      </c>
    </row>
    <row r="13" spans="1:2" x14ac:dyDescent="0.25">
      <c r="A13" s="4" t="s">
        <v>110</v>
      </c>
      <c r="B13" s="4" t="s">
        <v>204</v>
      </c>
    </row>
    <row r="14" spans="1:2" x14ac:dyDescent="0.25">
      <c r="A14" s="4" t="s">
        <v>110</v>
      </c>
      <c r="B14" s="4" t="s">
        <v>205</v>
      </c>
    </row>
    <row r="15" spans="1:2" x14ac:dyDescent="0.25">
      <c r="A15" s="4" t="s">
        <v>110</v>
      </c>
      <c r="B15" s="4" t="s">
        <v>206</v>
      </c>
    </row>
    <row r="16" spans="1:2" x14ac:dyDescent="0.25">
      <c r="A16" s="4" t="s">
        <v>110</v>
      </c>
      <c r="B16" s="4" t="s">
        <v>207</v>
      </c>
    </row>
    <row r="17" spans="1:2" x14ac:dyDescent="0.25">
      <c r="A17" s="4" t="s">
        <v>110</v>
      </c>
      <c r="B17" s="4" t="s">
        <v>208</v>
      </c>
    </row>
    <row r="18" spans="1:2" x14ac:dyDescent="0.25">
      <c r="A18" s="4" t="s">
        <v>110</v>
      </c>
      <c r="B18" s="4" t="s">
        <v>209</v>
      </c>
    </row>
    <row r="19" spans="1:2" x14ac:dyDescent="0.25">
      <c r="A19" s="4" t="s">
        <v>110</v>
      </c>
      <c r="B19" s="4" t="s">
        <v>115</v>
      </c>
    </row>
    <row r="20" spans="1:2" x14ac:dyDescent="0.25">
      <c r="A20" s="4" t="s">
        <v>110</v>
      </c>
      <c r="B20" s="4" t="s">
        <v>210</v>
      </c>
    </row>
    <row r="21" spans="1:2" x14ac:dyDescent="0.25">
      <c r="A21" s="4" t="s">
        <v>110</v>
      </c>
      <c r="B21" s="4" t="s">
        <v>211</v>
      </c>
    </row>
    <row r="22" spans="1:2" x14ac:dyDescent="0.25">
      <c r="A22" s="4" t="s">
        <v>110</v>
      </c>
      <c r="B22" s="4" t="s">
        <v>212</v>
      </c>
    </row>
    <row r="23" spans="1:2" x14ac:dyDescent="0.25">
      <c r="A23" s="4" t="s">
        <v>110</v>
      </c>
      <c r="B23" s="4" t="s">
        <v>142</v>
      </c>
    </row>
    <row r="24" spans="1:2" x14ac:dyDescent="0.25">
      <c r="A24" s="4" t="s">
        <v>110</v>
      </c>
      <c r="B24" s="4" t="s">
        <v>213</v>
      </c>
    </row>
    <row r="25" spans="1:2" x14ac:dyDescent="0.25">
      <c r="A25" s="4" t="s">
        <v>154</v>
      </c>
      <c r="B25" s="4" t="s">
        <v>159</v>
      </c>
    </row>
    <row r="26" spans="1:2" x14ac:dyDescent="0.25">
      <c r="A26" s="4" t="s">
        <v>154</v>
      </c>
      <c r="B26" s="4" t="s">
        <v>166</v>
      </c>
    </row>
    <row r="27" spans="1:2" x14ac:dyDescent="0.25">
      <c r="A27" s="4" t="s">
        <v>154</v>
      </c>
      <c r="B27" s="4" t="s">
        <v>155</v>
      </c>
    </row>
    <row r="28" spans="1:2" x14ac:dyDescent="0.25">
      <c r="A28" s="4" t="s">
        <v>104</v>
      </c>
      <c r="B28" s="4" t="s">
        <v>214</v>
      </c>
    </row>
    <row r="29" spans="1:2" x14ac:dyDescent="0.25">
      <c r="A29" s="4" t="s">
        <v>104</v>
      </c>
      <c r="B29" s="4" t="s">
        <v>148</v>
      </c>
    </row>
    <row r="30" spans="1:2" x14ac:dyDescent="0.25">
      <c r="A30" s="4" t="s">
        <v>104</v>
      </c>
      <c r="B30" s="4" t="s">
        <v>215</v>
      </c>
    </row>
    <row r="31" spans="1:2" x14ac:dyDescent="0.25">
      <c r="A31" s="4" t="s">
        <v>104</v>
      </c>
      <c r="B31" s="4" t="s">
        <v>217</v>
      </c>
    </row>
    <row r="32" spans="1:2" x14ac:dyDescent="0.25">
      <c r="A32" s="4" t="s">
        <v>104</v>
      </c>
      <c r="B32" s="4" t="s">
        <v>219</v>
      </c>
    </row>
    <row r="33" spans="1:2" x14ac:dyDescent="0.25">
      <c r="A33" s="4" t="s">
        <v>104</v>
      </c>
      <c r="B33" s="4" t="s">
        <v>221</v>
      </c>
    </row>
    <row r="34" spans="1:2" x14ac:dyDescent="0.25">
      <c r="A34" s="4" t="s">
        <v>104</v>
      </c>
      <c r="B34" s="4" t="s">
        <v>222</v>
      </c>
    </row>
    <row r="35" spans="1:2" x14ac:dyDescent="0.25">
      <c r="A35" s="4" t="s">
        <v>104</v>
      </c>
      <c r="B35" s="4" t="s">
        <v>223</v>
      </c>
    </row>
    <row r="36" spans="1:2" x14ac:dyDescent="0.25">
      <c r="A36" s="4" t="s">
        <v>104</v>
      </c>
      <c r="B36" s="4" t="s">
        <v>224</v>
      </c>
    </row>
    <row r="37" spans="1:2" x14ac:dyDescent="0.25">
      <c r="A37" s="4" t="s">
        <v>104</v>
      </c>
      <c r="B37" s="4" t="s">
        <v>174</v>
      </c>
    </row>
    <row r="38" spans="1:2" x14ac:dyDescent="0.25">
      <c r="A38" s="4" t="s">
        <v>104</v>
      </c>
      <c r="B38" s="4" t="s">
        <v>233</v>
      </c>
    </row>
    <row r="39" spans="1:2" x14ac:dyDescent="0.25">
      <c r="A39" s="4" t="s">
        <v>104</v>
      </c>
      <c r="B39" s="4" t="s">
        <v>124</v>
      </c>
    </row>
    <row r="40" spans="1:2" x14ac:dyDescent="0.25">
      <c r="A40" s="4" t="s">
        <v>104</v>
      </c>
      <c r="B40" s="4" t="s">
        <v>136</v>
      </c>
    </row>
    <row r="41" spans="1:2" x14ac:dyDescent="0.25">
      <c r="A41" s="4" t="s">
        <v>104</v>
      </c>
      <c r="B41" s="4" t="s">
        <v>235</v>
      </c>
    </row>
    <row r="42" spans="1:2" x14ac:dyDescent="0.25">
      <c r="A42" s="4" t="s">
        <v>104</v>
      </c>
      <c r="B42" s="4" t="s">
        <v>236</v>
      </c>
    </row>
    <row r="43" spans="1:2" x14ac:dyDescent="0.25">
      <c r="A43" s="4" t="s">
        <v>104</v>
      </c>
      <c r="B43" s="5" t="s">
        <v>238</v>
      </c>
    </row>
    <row r="44" spans="1:2" x14ac:dyDescent="0.25">
      <c r="A44" s="4" t="s">
        <v>104</v>
      </c>
      <c r="B44" s="4" t="s">
        <v>162</v>
      </c>
    </row>
    <row r="45" spans="1:2" x14ac:dyDescent="0.25">
      <c r="A45" s="4" t="s">
        <v>104</v>
      </c>
      <c r="B45" s="4" t="s">
        <v>240</v>
      </c>
    </row>
    <row r="46" spans="1:2" x14ac:dyDescent="0.25">
      <c r="A46" s="4" t="s">
        <v>104</v>
      </c>
      <c r="B46" s="4" t="s">
        <v>243</v>
      </c>
    </row>
    <row r="47" spans="1:2" x14ac:dyDescent="0.25">
      <c r="A47" s="4" t="s">
        <v>104</v>
      </c>
      <c r="B47" s="4" t="s">
        <v>244</v>
      </c>
    </row>
    <row r="48" spans="1:2" x14ac:dyDescent="0.25">
      <c r="A48" s="4" t="s">
        <v>104</v>
      </c>
      <c r="B48" s="4" t="s">
        <v>245</v>
      </c>
    </row>
    <row r="49" spans="1:2" x14ac:dyDescent="0.25">
      <c r="A49" s="4" t="s">
        <v>104</v>
      </c>
      <c r="B49" s="4" t="s">
        <v>247</v>
      </c>
    </row>
    <row r="50" spans="1:2" x14ac:dyDescent="0.25">
      <c r="A50" s="4" t="s">
        <v>104</v>
      </c>
      <c r="B50" s="4" t="s">
        <v>248</v>
      </c>
    </row>
    <row r="51" spans="1:2" x14ac:dyDescent="0.25">
      <c r="A51" s="4" t="s">
        <v>104</v>
      </c>
      <c r="B51" s="4" t="s">
        <v>105</v>
      </c>
    </row>
    <row r="52" spans="1:2" x14ac:dyDescent="0.25">
      <c r="A52" s="4" t="s">
        <v>104</v>
      </c>
      <c r="B52" s="4" t="s">
        <v>157</v>
      </c>
    </row>
    <row r="53" spans="1:2" x14ac:dyDescent="0.25">
      <c r="A53" s="4" t="s">
        <v>104</v>
      </c>
      <c r="B53" s="5" t="s">
        <v>249</v>
      </c>
    </row>
    <row r="54" spans="1:2" x14ac:dyDescent="0.25">
      <c r="A54" s="4" t="s">
        <v>104</v>
      </c>
      <c r="B54" s="4" t="s">
        <v>170</v>
      </c>
    </row>
    <row r="55" spans="1:2" x14ac:dyDescent="0.25">
      <c r="A55" s="4" t="s">
        <v>104</v>
      </c>
      <c r="B55" s="5" t="s">
        <v>251</v>
      </c>
    </row>
    <row r="56" spans="1:2" x14ac:dyDescent="0.25">
      <c r="A56" s="4" t="s">
        <v>104</v>
      </c>
      <c r="B56" s="4" t="s">
        <v>253</v>
      </c>
    </row>
    <row r="57" spans="1:2" x14ac:dyDescent="0.25">
      <c r="A57" s="4" t="s">
        <v>104</v>
      </c>
      <c r="B57" s="4" t="s">
        <v>254</v>
      </c>
    </row>
    <row r="58" spans="1:2" x14ac:dyDescent="0.25">
      <c r="A58" s="4" t="s">
        <v>104</v>
      </c>
      <c r="B58" s="4" t="s">
        <v>256</v>
      </c>
    </row>
    <row r="59" spans="1:2" x14ac:dyDescent="0.25">
      <c r="A59" s="4" t="s">
        <v>104</v>
      </c>
      <c r="B59" s="4" t="s">
        <v>257</v>
      </c>
    </row>
    <row r="60" spans="1:2" x14ac:dyDescent="0.25">
      <c r="A60" s="4" t="s">
        <v>104</v>
      </c>
      <c r="B60" s="4" t="s">
        <v>258</v>
      </c>
    </row>
    <row r="61" spans="1:2" x14ac:dyDescent="0.25">
      <c r="A61" s="4" t="s">
        <v>104</v>
      </c>
      <c r="B61" s="4" t="s">
        <v>260</v>
      </c>
    </row>
    <row r="62" spans="1:2" x14ac:dyDescent="0.25">
      <c r="A62" s="4" t="s">
        <v>104</v>
      </c>
      <c r="B62" s="4" t="s">
        <v>262</v>
      </c>
    </row>
    <row r="63" spans="1:2" x14ac:dyDescent="0.25">
      <c r="A63" s="4" t="s">
        <v>104</v>
      </c>
      <c r="B63" s="4" t="s">
        <v>264</v>
      </c>
    </row>
    <row r="64" spans="1:2" x14ac:dyDescent="0.25">
      <c r="A64" s="4" t="s">
        <v>104</v>
      </c>
      <c r="B64" s="4" t="s">
        <v>164</v>
      </c>
    </row>
    <row r="65" spans="1:2" x14ac:dyDescent="0.25">
      <c r="A65" s="4" t="s">
        <v>104</v>
      </c>
      <c r="B65" s="4" t="s">
        <v>265</v>
      </c>
    </row>
    <row r="66" spans="1:2" x14ac:dyDescent="0.25">
      <c r="A66" s="4" t="s">
        <v>104</v>
      </c>
      <c r="B66" s="4" t="s">
        <v>160</v>
      </c>
    </row>
    <row r="67" spans="1:2" x14ac:dyDescent="0.25">
      <c r="A67" s="4" t="s">
        <v>104</v>
      </c>
      <c r="B67" s="4" t="s">
        <v>145</v>
      </c>
    </row>
    <row r="68" spans="1:2" x14ac:dyDescent="0.25">
      <c r="A68" s="4" t="s">
        <v>104</v>
      </c>
      <c r="B68" s="4" t="s">
        <v>130</v>
      </c>
    </row>
    <row r="69" spans="1:2" x14ac:dyDescent="0.25">
      <c r="A69" s="4" t="s">
        <v>104</v>
      </c>
      <c r="B69" s="4" t="s">
        <v>268</v>
      </c>
    </row>
    <row r="70" spans="1:2" x14ac:dyDescent="0.25">
      <c r="A70" s="4" t="s">
        <v>104</v>
      </c>
      <c r="B70" s="4" t="s">
        <v>271</v>
      </c>
    </row>
    <row r="71" spans="1:2" x14ac:dyDescent="0.25">
      <c r="A71" s="4" t="s">
        <v>104</v>
      </c>
      <c r="B71" s="4" t="s">
        <v>272</v>
      </c>
    </row>
    <row r="72" spans="1:2" x14ac:dyDescent="0.25">
      <c r="A72" s="4" t="s">
        <v>104</v>
      </c>
      <c r="B72" s="4" t="s">
        <v>274</v>
      </c>
    </row>
    <row r="73" spans="1:2" x14ac:dyDescent="0.25">
      <c r="A73" s="4" t="s">
        <v>104</v>
      </c>
      <c r="B73" s="4" t="s">
        <v>127</v>
      </c>
    </row>
    <row r="74" spans="1:2" x14ac:dyDescent="0.25">
      <c r="A74" s="4" t="s">
        <v>104</v>
      </c>
      <c r="B74" s="4" t="s">
        <v>275</v>
      </c>
    </row>
    <row r="75" spans="1:2" x14ac:dyDescent="0.25">
      <c r="A75" s="4" t="s">
        <v>104</v>
      </c>
      <c r="B75" s="4" t="s">
        <v>277</v>
      </c>
    </row>
    <row r="76" spans="1:2" x14ac:dyDescent="0.25">
      <c r="A76" s="4" t="s">
        <v>104</v>
      </c>
      <c r="B76" s="4" t="s">
        <v>279</v>
      </c>
    </row>
    <row r="77" spans="1:2" x14ac:dyDescent="0.25">
      <c r="A77" s="4" t="s">
        <v>104</v>
      </c>
      <c r="B77" s="4" t="s">
        <v>185</v>
      </c>
    </row>
    <row r="78" spans="1:2" x14ac:dyDescent="0.25">
      <c r="A78" s="4" t="s">
        <v>104</v>
      </c>
      <c r="B78" s="4" t="s">
        <v>280</v>
      </c>
    </row>
    <row r="79" spans="1:2" x14ac:dyDescent="0.25">
      <c r="A79" s="4" t="s">
        <v>104</v>
      </c>
      <c r="B79" s="4" t="s">
        <v>282</v>
      </c>
    </row>
    <row r="80" spans="1:2" x14ac:dyDescent="0.25">
      <c r="A80" s="4" t="s">
        <v>104</v>
      </c>
      <c r="B80" s="4" t="s">
        <v>283</v>
      </c>
    </row>
    <row r="81" spans="1:2" x14ac:dyDescent="0.25">
      <c r="A81" s="4" t="s">
        <v>104</v>
      </c>
      <c r="B81" s="4" t="s">
        <v>285</v>
      </c>
    </row>
    <row r="82" spans="1:2" x14ac:dyDescent="0.25">
      <c r="A82" s="4" t="s">
        <v>104</v>
      </c>
      <c r="B82" s="4" t="s">
        <v>287</v>
      </c>
    </row>
    <row r="83" spans="1:2" x14ac:dyDescent="0.25">
      <c r="A83" s="4" t="s">
        <v>104</v>
      </c>
      <c r="B83" s="4" t="s">
        <v>288</v>
      </c>
    </row>
    <row r="84" spans="1:2" x14ac:dyDescent="0.25">
      <c r="A84" s="4" t="s">
        <v>104</v>
      </c>
      <c r="B84" s="4" t="s">
        <v>290</v>
      </c>
    </row>
    <row r="85" spans="1:2" x14ac:dyDescent="0.25">
      <c r="A85" s="4" t="s">
        <v>104</v>
      </c>
      <c r="B85" s="4" t="s">
        <v>291</v>
      </c>
    </row>
    <row r="86" spans="1:2" x14ac:dyDescent="0.25">
      <c r="A86" s="4" t="s">
        <v>104</v>
      </c>
      <c r="B86" s="4" t="s">
        <v>151</v>
      </c>
    </row>
    <row r="87" spans="1:2" x14ac:dyDescent="0.25">
      <c r="A87" s="4" t="s">
        <v>104</v>
      </c>
      <c r="B87" s="4" t="s">
        <v>292</v>
      </c>
    </row>
    <row r="88" spans="1:2" x14ac:dyDescent="0.25">
      <c r="A88" s="4" t="s">
        <v>104</v>
      </c>
      <c r="B88" s="4" t="s">
        <v>294</v>
      </c>
    </row>
    <row r="89" spans="1:2" x14ac:dyDescent="0.25">
      <c r="A89" s="4" t="s">
        <v>104</v>
      </c>
      <c r="B89" s="4" t="s">
        <v>295</v>
      </c>
    </row>
    <row r="90" spans="1:2" x14ac:dyDescent="0.25">
      <c r="A90" s="4" t="s">
        <v>104</v>
      </c>
      <c r="B90" s="4" t="s">
        <v>297</v>
      </c>
    </row>
    <row r="91" spans="1:2" x14ac:dyDescent="0.25">
      <c r="A91" s="4" t="s">
        <v>104</v>
      </c>
      <c r="B91" s="4" t="s">
        <v>120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3" t="s">
        <v>338</v>
      </c>
      <c r="B1" s="63" t="s">
        <v>339</v>
      </c>
      <c r="C1" s="63" t="s">
        <v>340</v>
      </c>
      <c r="D1" s="64" t="s">
        <v>341</v>
      </c>
      <c r="E1" s="63" t="s">
        <v>339</v>
      </c>
      <c r="F1" s="64" t="s">
        <v>342</v>
      </c>
      <c r="G1" s="63" t="s">
        <v>343</v>
      </c>
      <c r="H1" s="64" t="s">
        <v>344</v>
      </c>
    </row>
    <row r="2" spans="1:8" x14ac:dyDescent="0.25">
      <c r="A2" s="105">
        <v>1</v>
      </c>
      <c r="B2" s="106" t="s">
        <v>345</v>
      </c>
      <c r="C2" s="107" t="s">
        <v>346</v>
      </c>
      <c r="D2" s="65" t="s">
        <v>347</v>
      </c>
      <c r="E2" s="66" t="s">
        <v>348</v>
      </c>
      <c r="F2" s="67" t="s">
        <v>349</v>
      </c>
      <c r="G2" s="68" t="s">
        <v>350</v>
      </c>
      <c r="H2" s="69" t="s">
        <v>351</v>
      </c>
    </row>
    <row r="3" spans="1:8" x14ac:dyDescent="0.25">
      <c r="A3" s="105"/>
      <c r="B3" s="106"/>
      <c r="C3" s="107"/>
      <c r="D3" s="65" t="s">
        <v>352</v>
      </c>
      <c r="E3" s="66" t="s">
        <v>353</v>
      </c>
      <c r="F3" s="70" t="s">
        <v>349</v>
      </c>
      <c r="G3" s="71" t="s">
        <v>354</v>
      </c>
      <c r="H3" s="69" t="s">
        <v>355</v>
      </c>
    </row>
    <row r="4" spans="1:8" x14ac:dyDescent="0.25">
      <c r="A4" s="105"/>
      <c r="B4" s="106"/>
      <c r="C4" s="107"/>
      <c r="D4" s="65" t="s">
        <v>356</v>
      </c>
      <c r="E4" s="67" t="s">
        <v>357</v>
      </c>
      <c r="F4" s="67" t="s">
        <v>358</v>
      </c>
      <c r="G4" s="72">
        <v>25.1</v>
      </c>
      <c r="H4" s="69" t="s">
        <v>359</v>
      </c>
    </row>
    <row r="5" spans="1:8" x14ac:dyDescent="0.25">
      <c r="A5" s="105"/>
      <c r="B5" s="106"/>
      <c r="C5" s="107"/>
      <c r="D5" s="65" t="s">
        <v>360</v>
      </c>
      <c r="E5" s="67" t="s">
        <v>361</v>
      </c>
      <c r="F5" s="67" t="s">
        <v>358</v>
      </c>
      <c r="G5" s="72">
        <v>25.68</v>
      </c>
      <c r="H5" s="69" t="s">
        <v>362</v>
      </c>
    </row>
    <row r="6" spans="1:8" x14ac:dyDescent="0.25">
      <c r="A6" s="105"/>
      <c r="B6" s="106"/>
      <c r="C6" s="107"/>
      <c r="D6" s="65" t="s">
        <v>363</v>
      </c>
      <c r="E6" s="67" t="s">
        <v>361</v>
      </c>
      <c r="F6" s="67" t="s">
        <v>358</v>
      </c>
      <c r="G6" s="72">
        <v>14.5</v>
      </c>
      <c r="H6" s="69" t="s">
        <v>364</v>
      </c>
    </row>
    <row r="7" spans="1:8" x14ac:dyDescent="0.25">
      <c r="A7" s="105"/>
      <c r="B7" s="106"/>
      <c r="C7" s="107"/>
      <c r="D7" s="65" t="s">
        <v>365</v>
      </c>
      <c r="E7" s="67" t="s">
        <v>366</v>
      </c>
      <c r="F7" s="70" t="s">
        <v>367</v>
      </c>
      <c r="G7" s="72">
        <v>8000.1</v>
      </c>
      <c r="H7" s="69" t="s">
        <v>368</v>
      </c>
    </row>
    <row r="8" spans="1:8" x14ac:dyDescent="0.25">
      <c r="A8" s="105"/>
      <c r="B8" s="106"/>
      <c r="C8" s="107"/>
      <c r="D8" s="65" t="s">
        <v>369</v>
      </c>
      <c r="E8" s="67" t="s">
        <v>370</v>
      </c>
      <c r="F8" s="70" t="s">
        <v>367</v>
      </c>
      <c r="G8" s="72">
        <v>9220.7999999999993</v>
      </c>
      <c r="H8" s="69" t="s">
        <v>371</v>
      </c>
    </row>
    <row r="9" spans="1:8" x14ac:dyDescent="0.25">
      <c r="A9" s="105"/>
      <c r="B9" s="106"/>
      <c r="C9" s="107"/>
      <c r="D9" s="65" t="s">
        <v>372</v>
      </c>
      <c r="E9" s="67" t="s">
        <v>373</v>
      </c>
      <c r="F9" s="70" t="s">
        <v>367</v>
      </c>
      <c r="G9" s="72">
        <v>10284.799999999999</v>
      </c>
      <c r="H9" s="69" t="s">
        <v>374</v>
      </c>
    </row>
    <row r="10" spans="1:8" x14ac:dyDescent="0.25">
      <c r="A10" s="108">
        <v>2</v>
      </c>
      <c r="B10" s="109" t="s">
        <v>375</v>
      </c>
      <c r="C10" s="108" t="s">
        <v>376</v>
      </c>
      <c r="D10" s="73" t="s">
        <v>83</v>
      </c>
      <c r="E10" s="74" t="s">
        <v>377</v>
      </c>
      <c r="F10" s="74" t="s">
        <v>349</v>
      </c>
      <c r="G10" s="75" t="s">
        <v>378</v>
      </c>
      <c r="H10" s="76" t="s">
        <v>379</v>
      </c>
    </row>
    <row r="11" spans="1:8" x14ac:dyDescent="0.25">
      <c r="A11" s="108"/>
      <c r="B11" s="109"/>
      <c r="C11" s="108"/>
      <c r="D11" s="73" t="s">
        <v>380</v>
      </c>
      <c r="E11" s="77" t="s">
        <v>381</v>
      </c>
      <c r="F11" s="78" t="s">
        <v>382</v>
      </c>
      <c r="G11" s="75" t="b">
        <v>1</v>
      </c>
      <c r="H11" s="76" t="s">
        <v>383</v>
      </c>
    </row>
    <row r="12" spans="1:8" x14ac:dyDescent="0.25">
      <c r="A12" s="110">
        <v>3</v>
      </c>
      <c r="B12" s="111" t="s">
        <v>384</v>
      </c>
      <c r="C12" s="112" t="s">
        <v>385</v>
      </c>
      <c r="D12" s="79" t="s">
        <v>86</v>
      </c>
      <c r="E12" s="80" t="s">
        <v>386</v>
      </c>
      <c r="F12" s="80" t="s">
        <v>349</v>
      </c>
      <c r="G12" s="81" t="s">
        <v>387</v>
      </c>
      <c r="H12" s="82" t="s">
        <v>388</v>
      </c>
    </row>
    <row r="13" spans="1:8" x14ac:dyDescent="0.25">
      <c r="A13" s="110"/>
      <c r="B13" s="111"/>
      <c r="C13" s="112"/>
      <c r="D13" s="79" t="s">
        <v>84</v>
      </c>
      <c r="E13" s="83" t="s">
        <v>389</v>
      </c>
      <c r="F13" s="83" t="s">
        <v>349</v>
      </c>
      <c r="G13" s="84">
        <v>311</v>
      </c>
      <c r="H13" s="82" t="s">
        <v>390</v>
      </c>
    </row>
    <row r="14" spans="1:8" x14ac:dyDescent="0.25">
      <c r="A14" s="110"/>
      <c r="B14" s="111"/>
      <c r="C14" s="112"/>
      <c r="D14" s="79" t="s">
        <v>85</v>
      </c>
      <c r="E14" s="83" t="s">
        <v>391</v>
      </c>
      <c r="F14" s="83" t="s">
        <v>392</v>
      </c>
      <c r="G14" s="85" t="s">
        <v>104</v>
      </c>
      <c r="H14" s="82" t="s">
        <v>393</v>
      </c>
    </row>
    <row r="15" spans="1:8" x14ac:dyDescent="0.25">
      <c r="A15" s="110"/>
      <c r="B15" s="111"/>
      <c r="C15" s="112"/>
      <c r="D15" s="79" t="s">
        <v>87</v>
      </c>
      <c r="E15" s="82" t="s">
        <v>361</v>
      </c>
      <c r="F15" s="83" t="s">
        <v>349</v>
      </c>
      <c r="G15" s="85" t="s">
        <v>163</v>
      </c>
      <c r="H15" s="82" t="s">
        <v>394</v>
      </c>
    </row>
    <row r="16" spans="1:8" x14ac:dyDescent="0.25">
      <c r="A16" s="110"/>
      <c r="B16" s="111"/>
      <c r="C16" s="112"/>
      <c r="D16" s="79" t="s">
        <v>89</v>
      </c>
      <c r="E16" s="80" t="s">
        <v>373</v>
      </c>
      <c r="F16" s="80" t="s">
        <v>367</v>
      </c>
      <c r="G16" s="86">
        <v>34.1</v>
      </c>
      <c r="H16" s="79" t="s">
        <v>395</v>
      </c>
    </row>
    <row r="17" spans="1:8" x14ac:dyDescent="0.25">
      <c r="A17" s="110"/>
      <c r="B17" s="111"/>
      <c r="C17" s="112"/>
      <c r="D17" s="79" t="s">
        <v>88</v>
      </c>
      <c r="E17" s="82" t="s">
        <v>361</v>
      </c>
      <c r="F17" s="80" t="s">
        <v>367</v>
      </c>
      <c r="G17" s="86">
        <v>34.200000000000003</v>
      </c>
      <c r="H17" s="82" t="s">
        <v>396</v>
      </c>
    </row>
    <row r="18" spans="1:8" x14ac:dyDescent="0.25">
      <c r="A18" s="110"/>
      <c r="B18" s="111"/>
      <c r="C18" s="112"/>
      <c r="D18" s="79" t="s">
        <v>90</v>
      </c>
      <c r="E18" s="82" t="s">
        <v>361</v>
      </c>
      <c r="F18" s="80" t="s">
        <v>397</v>
      </c>
      <c r="G18" s="86" t="s">
        <v>398</v>
      </c>
      <c r="H18" s="82" t="s">
        <v>399</v>
      </c>
    </row>
    <row r="19" spans="1:8" x14ac:dyDescent="0.25">
      <c r="A19" s="113">
        <v>4</v>
      </c>
      <c r="B19" s="114" t="s">
        <v>400</v>
      </c>
      <c r="C19" s="115" t="s">
        <v>401</v>
      </c>
      <c r="D19" s="87" t="s">
        <v>347</v>
      </c>
      <c r="E19" s="76" t="s">
        <v>402</v>
      </c>
      <c r="F19" s="76" t="s">
        <v>349</v>
      </c>
      <c r="G19" s="88" t="s">
        <v>403</v>
      </c>
      <c r="H19" s="76" t="s">
        <v>404</v>
      </c>
    </row>
    <row r="20" spans="1:8" x14ac:dyDescent="0.25">
      <c r="A20" s="113"/>
      <c r="B20" s="114"/>
      <c r="C20" s="115"/>
      <c r="D20" s="87" t="s">
        <v>405</v>
      </c>
      <c r="E20" s="76" t="s">
        <v>406</v>
      </c>
      <c r="F20" s="76" t="s">
        <v>367</v>
      </c>
      <c r="G20" s="89">
        <v>12.1</v>
      </c>
      <c r="H20" s="76" t="s">
        <v>407</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0" t="s">
        <v>408</v>
      </c>
      <c r="B1" s="90" t="s">
        <v>409</v>
      </c>
      <c r="C1" s="90" t="s">
        <v>410</v>
      </c>
      <c r="D1" s="91" t="s">
        <v>411</v>
      </c>
      <c r="E1" s="92"/>
    </row>
    <row r="2" spans="1:5" x14ac:dyDescent="0.25">
      <c r="A2" s="93" t="s">
        <v>104</v>
      </c>
      <c r="B2" s="93" t="s">
        <v>214</v>
      </c>
      <c r="C2" s="93" t="s">
        <v>106</v>
      </c>
      <c r="D2" s="94" t="s">
        <v>412</v>
      </c>
      <c r="E2" s="92"/>
    </row>
    <row r="3" spans="1:5" x14ac:dyDescent="0.25">
      <c r="A3" s="93" t="s">
        <v>104</v>
      </c>
      <c r="B3" s="93" t="s">
        <v>148</v>
      </c>
      <c r="C3" s="93" t="s">
        <v>149</v>
      </c>
      <c r="D3" s="94" t="s">
        <v>403</v>
      </c>
      <c r="E3" s="92"/>
    </row>
    <row r="4" spans="1:5" x14ac:dyDescent="0.25">
      <c r="A4" s="93" t="s">
        <v>104</v>
      </c>
      <c r="B4" s="93" t="s">
        <v>215</v>
      </c>
      <c r="C4" s="93" t="s">
        <v>216</v>
      </c>
      <c r="D4" s="94" t="s">
        <v>413</v>
      </c>
      <c r="E4" s="92"/>
    </row>
    <row r="5" spans="1:5" x14ac:dyDescent="0.25">
      <c r="A5" s="93" t="s">
        <v>104</v>
      </c>
      <c r="B5" s="93" t="s">
        <v>217</v>
      </c>
      <c r="C5" s="93" t="s">
        <v>218</v>
      </c>
      <c r="D5" s="94" t="s">
        <v>414</v>
      </c>
      <c r="E5" s="92"/>
    </row>
    <row r="6" spans="1:5" x14ac:dyDescent="0.25">
      <c r="A6" s="93" t="s">
        <v>104</v>
      </c>
      <c r="B6" s="93" t="s">
        <v>219</v>
      </c>
      <c r="C6" s="93" t="s">
        <v>220</v>
      </c>
      <c r="D6" s="94" t="s">
        <v>415</v>
      </c>
      <c r="E6" s="92"/>
    </row>
    <row r="7" spans="1:5" x14ac:dyDescent="0.25">
      <c r="A7" s="93" t="s">
        <v>104</v>
      </c>
      <c r="B7" s="93" t="s">
        <v>221</v>
      </c>
      <c r="C7" s="93" t="s">
        <v>175</v>
      </c>
      <c r="D7" s="94" t="s">
        <v>416</v>
      </c>
      <c r="E7" s="92"/>
    </row>
    <row r="8" spans="1:5" x14ac:dyDescent="0.25">
      <c r="A8" s="93" t="s">
        <v>104</v>
      </c>
      <c r="B8" s="93" t="s">
        <v>222</v>
      </c>
      <c r="C8" s="93" t="s">
        <v>216</v>
      </c>
      <c r="D8" s="94" t="s">
        <v>417</v>
      </c>
      <c r="E8" s="92"/>
    </row>
    <row r="9" spans="1:5" x14ac:dyDescent="0.25">
      <c r="A9" s="93" t="s">
        <v>104</v>
      </c>
      <c r="B9" s="93" t="s">
        <v>222</v>
      </c>
      <c r="C9" s="93" t="s">
        <v>137</v>
      </c>
      <c r="D9" s="94" t="s">
        <v>418</v>
      </c>
      <c r="E9" s="92"/>
    </row>
    <row r="10" spans="1:5" x14ac:dyDescent="0.25">
      <c r="A10" s="93" t="s">
        <v>104</v>
      </c>
      <c r="B10" s="93" t="s">
        <v>223</v>
      </c>
      <c r="C10" s="93" t="s">
        <v>106</v>
      </c>
      <c r="D10" s="94" t="s">
        <v>419</v>
      </c>
      <c r="E10" s="92"/>
    </row>
    <row r="11" spans="1:5" x14ac:dyDescent="0.25">
      <c r="A11" s="93" t="s">
        <v>104</v>
      </c>
      <c r="B11" s="93" t="s">
        <v>224</v>
      </c>
      <c r="C11" s="93" t="s">
        <v>225</v>
      </c>
      <c r="D11" s="94" t="s">
        <v>420</v>
      </c>
      <c r="E11" s="92"/>
    </row>
    <row r="12" spans="1:5" x14ac:dyDescent="0.25">
      <c r="A12" s="93" t="s">
        <v>104</v>
      </c>
      <c r="B12" s="93" t="s">
        <v>224</v>
      </c>
      <c r="C12" s="93" t="s">
        <v>226</v>
      </c>
      <c r="D12" s="94"/>
      <c r="E12" s="92"/>
    </row>
    <row r="13" spans="1:5" x14ac:dyDescent="0.25">
      <c r="A13" s="93" t="s">
        <v>104</v>
      </c>
      <c r="B13" s="93" t="s">
        <v>224</v>
      </c>
      <c r="C13" s="93" t="s">
        <v>227</v>
      </c>
      <c r="D13" s="94"/>
      <c r="E13" s="92"/>
    </row>
    <row r="14" spans="1:5" x14ac:dyDescent="0.25">
      <c r="A14" s="93" t="s">
        <v>104</v>
      </c>
      <c r="B14" s="93" t="s">
        <v>224</v>
      </c>
      <c r="C14" s="93" t="s">
        <v>228</v>
      </c>
      <c r="D14" s="94"/>
      <c r="E14" s="92"/>
    </row>
    <row r="15" spans="1:5" x14ac:dyDescent="0.25">
      <c r="A15" s="93" t="s">
        <v>104</v>
      </c>
      <c r="B15" s="93" t="s">
        <v>224</v>
      </c>
      <c r="C15" s="93" t="s">
        <v>229</v>
      </c>
      <c r="D15" s="94"/>
      <c r="E15" s="92"/>
    </row>
    <row r="16" spans="1:5" x14ac:dyDescent="0.25">
      <c r="A16" s="93" t="s">
        <v>104</v>
      </c>
      <c r="B16" s="93" t="s">
        <v>224</v>
      </c>
      <c r="C16" s="93" t="s">
        <v>230</v>
      </c>
      <c r="D16" s="94"/>
      <c r="E16" s="92"/>
    </row>
    <row r="17" spans="1:5" x14ac:dyDescent="0.25">
      <c r="A17" s="93" t="s">
        <v>104</v>
      </c>
      <c r="B17" s="93" t="s">
        <v>224</v>
      </c>
      <c r="C17" s="93" t="s">
        <v>231</v>
      </c>
      <c r="D17" s="94"/>
      <c r="E17" s="92"/>
    </row>
    <row r="18" spans="1:5" x14ac:dyDescent="0.25">
      <c r="A18" s="93" t="s">
        <v>104</v>
      </c>
      <c r="B18" s="93" t="s">
        <v>224</v>
      </c>
      <c r="C18" s="93" t="s">
        <v>232</v>
      </c>
      <c r="D18" s="94"/>
      <c r="E18" s="92"/>
    </row>
    <row r="19" spans="1:5" x14ac:dyDescent="0.25">
      <c r="A19" s="93" t="s">
        <v>104</v>
      </c>
      <c r="B19" s="93" t="s">
        <v>174</v>
      </c>
      <c r="C19" s="93" t="s">
        <v>175</v>
      </c>
      <c r="D19" s="94"/>
      <c r="E19" s="92"/>
    </row>
    <row r="20" spans="1:5" x14ac:dyDescent="0.25">
      <c r="A20" s="93" t="s">
        <v>104</v>
      </c>
      <c r="B20" s="93" t="s">
        <v>233</v>
      </c>
      <c r="C20" s="93" t="s">
        <v>146</v>
      </c>
      <c r="D20" s="94"/>
      <c r="E20" s="92"/>
    </row>
    <row r="21" spans="1:5" x14ac:dyDescent="0.25">
      <c r="A21" s="93" t="s">
        <v>104</v>
      </c>
      <c r="B21" s="93" t="s">
        <v>124</v>
      </c>
      <c r="C21" s="93" t="s">
        <v>125</v>
      </c>
      <c r="D21" s="94"/>
      <c r="E21" s="92"/>
    </row>
    <row r="22" spans="1:5" x14ac:dyDescent="0.25">
      <c r="A22" s="93" t="s">
        <v>104</v>
      </c>
      <c r="B22" s="93" t="s">
        <v>136</v>
      </c>
      <c r="C22" s="93" t="s">
        <v>234</v>
      </c>
      <c r="D22" s="94"/>
      <c r="E22" s="92"/>
    </row>
    <row r="23" spans="1:5" x14ac:dyDescent="0.25">
      <c r="A23" s="93" t="s">
        <v>104</v>
      </c>
      <c r="B23" s="93" t="s">
        <v>136</v>
      </c>
      <c r="C23" s="93" t="s">
        <v>137</v>
      </c>
      <c r="D23" s="94"/>
      <c r="E23" s="92"/>
    </row>
    <row r="24" spans="1:5" x14ac:dyDescent="0.25">
      <c r="A24" s="93" t="s">
        <v>104</v>
      </c>
      <c r="B24" s="93" t="s">
        <v>235</v>
      </c>
      <c r="C24" s="93" t="s">
        <v>137</v>
      </c>
      <c r="D24" s="94"/>
      <c r="E24" s="92"/>
    </row>
    <row r="25" spans="1:5" x14ac:dyDescent="0.25">
      <c r="A25" s="93" t="s">
        <v>104</v>
      </c>
      <c r="B25" s="93" t="s">
        <v>236</v>
      </c>
      <c r="C25" s="93" t="s">
        <v>237</v>
      </c>
      <c r="D25" s="94"/>
      <c r="E25" s="92"/>
    </row>
    <row r="26" spans="1:5" x14ac:dyDescent="0.25">
      <c r="A26" s="93" t="s">
        <v>104</v>
      </c>
      <c r="B26" s="93" t="s">
        <v>238</v>
      </c>
      <c r="C26" s="93" t="s">
        <v>175</v>
      </c>
      <c r="D26" s="94"/>
      <c r="E26" s="92"/>
    </row>
    <row r="27" spans="1:5" x14ac:dyDescent="0.25">
      <c r="A27" s="93" t="s">
        <v>104</v>
      </c>
      <c r="B27" s="93" t="s">
        <v>162</v>
      </c>
      <c r="C27" s="93" t="s">
        <v>163</v>
      </c>
      <c r="D27" s="94"/>
      <c r="E27" s="92"/>
    </row>
    <row r="28" spans="1:5" x14ac:dyDescent="0.25">
      <c r="A28" s="93" t="s">
        <v>104</v>
      </c>
      <c r="B28" s="93" t="s">
        <v>162</v>
      </c>
      <c r="C28" s="93" t="s">
        <v>239</v>
      </c>
      <c r="D28" s="94"/>
      <c r="E28" s="92"/>
    </row>
    <row r="29" spans="1:5" x14ac:dyDescent="0.25">
      <c r="A29" s="93" t="s">
        <v>104</v>
      </c>
      <c r="B29" s="93" t="s">
        <v>240</v>
      </c>
      <c r="C29" s="93" t="s">
        <v>137</v>
      </c>
      <c r="D29" s="94"/>
      <c r="E29" s="92"/>
    </row>
    <row r="30" spans="1:5" x14ac:dyDescent="0.25">
      <c r="A30" s="93" t="s">
        <v>104</v>
      </c>
      <c r="B30" s="93" t="s">
        <v>240</v>
      </c>
      <c r="C30" s="93" t="s">
        <v>241</v>
      </c>
      <c r="D30" s="94"/>
      <c r="E30" s="92"/>
    </row>
    <row r="31" spans="1:5" x14ac:dyDescent="0.25">
      <c r="A31" s="93" t="s">
        <v>104</v>
      </c>
      <c r="B31" s="93" t="s">
        <v>240</v>
      </c>
      <c r="C31" s="93" t="s">
        <v>242</v>
      </c>
      <c r="D31" s="94"/>
      <c r="E31" s="92"/>
    </row>
    <row r="32" spans="1:5" x14ac:dyDescent="0.25">
      <c r="A32" s="93" t="s">
        <v>104</v>
      </c>
      <c r="B32" s="93" t="s">
        <v>243</v>
      </c>
      <c r="C32" s="93" t="s">
        <v>137</v>
      </c>
      <c r="D32" s="94"/>
      <c r="E32" s="92"/>
    </row>
    <row r="33" spans="1:5" x14ac:dyDescent="0.25">
      <c r="A33" s="93" t="s">
        <v>104</v>
      </c>
      <c r="B33" s="93" t="s">
        <v>244</v>
      </c>
      <c r="C33" s="93" t="s">
        <v>232</v>
      </c>
      <c r="D33" s="94"/>
      <c r="E33" s="92"/>
    </row>
    <row r="34" spans="1:5" x14ac:dyDescent="0.25">
      <c r="A34" s="93" t="s">
        <v>104</v>
      </c>
      <c r="B34" s="93" t="s">
        <v>244</v>
      </c>
      <c r="C34" s="93" t="s">
        <v>175</v>
      </c>
      <c r="D34" s="94"/>
      <c r="E34" s="92"/>
    </row>
    <row r="35" spans="1:5" x14ac:dyDescent="0.25">
      <c r="A35" s="93" t="s">
        <v>104</v>
      </c>
      <c r="B35" s="93" t="s">
        <v>245</v>
      </c>
      <c r="C35" s="93" t="s">
        <v>246</v>
      </c>
      <c r="D35" s="94"/>
      <c r="E35" s="92"/>
    </row>
    <row r="36" spans="1:5" x14ac:dyDescent="0.25">
      <c r="A36" s="93" t="s">
        <v>104</v>
      </c>
      <c r="B36" s="93" t="s">
        <v>247</v>
      </c>
      <c r="C36" s="93" t="s">
        <v>175</v>
      </c>
      <c r="D36" s="94"/>
      <c r="E36" s="92"/>
    </row>
    <row r="37" spans="1:5" x14ac:dyDescent="0.25">
      <c r="A37" s="93" t="s">
        <v>104</v>
      </c>
      <c r="B37" s="93" t="s">
        <v>248</v>
      </c>
      <c r="C37" s="93" t="s">
        <v>163</v>
      </c>
      <c r="D37" s="94"/>
      <c r="E37" s="92"/>
    </row>
    <row r="38" spans="1:5" x14ac:dyDescent="0.25">
      <c r="A38" s="93" t="s">
        <v>104</v>
      </c>
      <c r="B38" s="93" t="s">
        <v>105</v>
      </c>
      <c r="C38" s="93" t="s">
        <v>106</v>
      </c>
      <c r="D38" s="94"/>
      <c r="E38" s="92"/>
    </row>
    <row r="39" spans="1:5" x14ac:dyDescent="0.25">
      <c r="A39" s="93" t="s">
        <v>104</v>
      </c>
      <c r="B39" s="93" t="s">
        <v>157</v>
      </c>
      <c r="C39" s="93" t="s">
        <v>158</v>
      </c>
      <c r="D39" s="94"/>
      <c r="E39" s="92"/>
    </row>
    <row r="40" spans="1:5" x14ac:dyDescent="0.25">
      <c r="A40" s="93" t="s">
        <v>104</v>
      </c>
      <c r="B40" s="93" t="s">
        <v>249</v>
      </c>
      <c r="C40" s="93" t="s">
        <v>171</v>
      </c>
      <c r="D40" s="94"/>
      <c r="E40" s="92"/>
    </row>
    <row r="41" spans="1:5" x14ac:dyDescent="0.25">
      <c r="A41" s="93" t="s">
        <v>104</v>
      </c>
      <c r="B41" s="93" t="s">
        <v>170</v>
      </c>
      <c r="C41" s="93" t="s">
        <v>250</v>
      </c>
      <c r="D41" s="94"/>
      <c r="E41" s="92"/>
    </row>
    <row r="42" spans="1:5" x14ac:dyDescent="0.25">
      <c r="A42" s="93" t="s">
        <v>104</v>
      </c>
      <c r="B42" s="93" t="s">
        <v>170</v>
      </c>
      <c r="C42" s="93" t="s">
        <v>171</v>
      </c>
      <c r="D42" s="94"/>
      <c r="E42" s="92"/>
    </row>
    <row r="43" spans="1:5" x14ac:dyDescent="0.25">
      <c r="A43" s="93" t="s">
        <v>104</v>
      </c>
      <c r="B43" s="93" t="s">
        <v>251</v>
      </c>
      <c r="C43" s="93" t="s">
        <v>252</v>
      </c>
      <c r="D43" s="94"/>
      <c r="E43" s="92"/>
    </row>
    <row r="44" spans="1:5" x14ac:dyDescent="0.25">
      <c r="A44" s="93" t="s">
        <v>104</v>
      </c>
      <c r="B44" s="93" t="s">
        <v>253</v>
      </c>
      <c r="C44" s="93" t="s">
        <v>175</v>
      </c>
      <c r="D44" s="94"/>
      <c r="E44" s="92"/>
    </row>
    <row r="45" spans="1:5" x14ac:dyDescent="0.25">
      <c r="A45" s="93" t="s">
        <v>104</v>
      </c>
      <c r="B45" s="93" t="s">
        <v>254</v>
      </c>
      <c r="C45" s="93" t="s">
        <v>255</v>
      </c>
      <c r="D45" s="94"/>
      <c r="E45" s="92"/>
    </row>
    <row r="46" spans="1:5" x14ac:dyDescent="0.25">
      <c r="A46" s="93" t="s">
        <v>104</v>
      </c>
      <c r="B46" s="93" t="s">
        <v>256</v>
      </c>
      <c r="C46" s="93" t="s">
        <v>175</v>
      </c>
      <c r="D46" s="94"/>
      <c r="E46" s="92"/>
    </row>
    <row r="47" spans="1:5" x14ac:dyDescent="0.25">
      <c r="A47" s="93" t="s">
        <v>104</v>
      </c>
      <c r="B47" s="93" t="s">
        <v>257</v>
      </c>
      <c r="C47" s="93" t="s">
        <v>175</v>
      </c>
      <c r="D47" s="94"/>
      <c r="E47" s="92"/>
    </row>
    <row r="48" spans="1:5" x14ac:dyDescent="0.25">
      <c r="A48" s="93" t="s">
        <v>104</v>
      </c>
      <c r="B48" s="93" t="s">
        <v>258</v>
      </c>
      <c r="C48" s="93" t="s">
        <v>259</v>
      </c>
      <c r="D48" s="94"/>
      <c r="E48" s="92"/>
    </row>
    <row r="49" spans="1:5" x14ac:dyDescent="0.25">
      <c r="A49" s="93" t="s">
        <v>104</v>
      </c>
      <c r="B49" s="93" t="s">
        <v>258</v>
      </c>
      <c r="C49" s="93" t="s">
        <v>242</v>
      </c>
      <c r="D49" s="94"/>
      <c r="E49" s="92"/>
    </row>
    <row r="50" spans="1:5" x14ac:dyDescent="0.25">
      <c r="A50" s="93" t="s">
        <v>104</v>
      </c>
      <c r="B50" s="93" t="s">
        <v>260</v>
      </c>
      <c r="C50" s="93" t="s">
        <v>261</v>
      </c>
      <c r="D50" s="94"/>
      <c r="E50" s="92"/>
    </row>
    <row r="51" spans="1:5" x14ac:dyDescent="0.25">
      <c r="A51" s="93" t="s">
        <v>104</v>
      </c>
      <c r="B51" s="93" t="s">
        <v>262</v>
      </c>
      <c r="C51" s="93" t="s">
        <v>263</v>
      </c>
      <c r="D51" s="94"/>
      <c r="E51" s="92"/>
    </row>
    <row r="52" spans="1:5" x14ac:dyDescent="0.25">
      <c r="A52" s="93" t="s">
        <v>104</v>
      </c>
      <c r="B52" s="93" t="s">
        <v>264</v>
      </c>
      <c r="C52" s="93" t="s">
        <v>152</v>
      </c>
      <c r="D52" s="94"/>
      <c r="E52" s="92"/>
    </row>
    <row r="53" spans="1:5" x14ac:dyDescent="0.25">
      <c r="A53" s="93" t="s">
        <v>104</v>
      </c>
      <c r="B53" s="93" t="s">
        <v>264</v>
      </c>
      <c r="C53" s="93" t="s">
        <v>106</v>
      </c>
      <c r="D53" s="94"/>
      <c r="E53" s="92"/>
    </row>
    <row r="54" spans="1:5" x14ac:dyDescent="0.25">
      <c r="A54" s="93" t="s">
        <v>104</v>
      </c>
      <c r="B54" s="93" t="s">
        <v>164</v>
      </c>
      <c r="C54" s="93" t="s">
        <v>163</v>
      </c>
      <c r="D54" s="94"/>
      <c r="E54" s="92"/>
    </row>
    <row r="55" spans="1:5" x14ac:dyDescent="0.25">
      <c r="A55" s="93" t="s">
        <v>104</v>
      </c>
      <c r="B55" s="93" t="s">
        <v>265</v>
      </c>
      <c r="C55" s="93" t="s">
        <v>266</v>
      </c>
      <c r="D55" s="94"/>
      <c r="E55" s="92"/>
    </row>
    <row r="56" spans="1:5" x14ac:dyDescent="0.25">
      <c r="A56" s="93" t="s">
        <v>104</v>
      </c>
      <c r="B56" s="93" t="s">
        <v>160</v>
      </c>
      <c r="C56" s="93" t="s">
        <v>239</v>
      </c>
      <c r="D56" s="94"/>
      <c r="E56" s="92"/>
    </row>
    <row r="57" spans="1:5" x14ac:dyDescent="0.25">
      <c r="A57" s="93" t="s">
        <v>104</v>
      </c>
      <c r="B57" s="93" t="s">
        <v>160</v>
      </c>
      <c r="C57" s="93" t="s">
        <v>161</v>
      </c>
      <c r="D57" s="94"/>
      <c r="E57" s="92"/>
    </row>
    <row r="58" spans="1:5" x14ac:dyDescent="0.25">
      <c r="A58" s="93" t="s">
        <v>104</v>
      </c>
      <c r="B58" s="93" t="s">
        <v>145</v>
      </c>
      <c r="C58" s="93" t="s">
        <v>146</v>
      </c>
      <c r="D58" s="94"/>
      <c r="E58" s="92"/>
    </row>
    <row r="59" spans="1:5" x14ac:dyDescent="0.25">
      <c r="A59" s="93" t="s">
        <v>104</v>
      </c>
      <c r="B59" s="93" t="s">
        <v>145</v>
      </c>
      <c r="C59" s="93" t="s">
        <v>267</v>
      </c>
      <c r="D59" s="94"/>
      <c r="E59" s="92"/>
    </row>
    <row r="60" spans="1:5" x14ac:dyDescent="0.25">
      <c r="A60" s="93" t="s">
        <v>104</v>
      </c>
      <c r="B60" s="93" t="s">
        <v>130</v>
      </c>
      <c r="C60" s="93" t="s">
        <v>131</v>
      </c>
      <c r="D60" s="94"/>
      <c r="E60" s="92"/>
    </row>
    <row r="61" spans="1:5" x14ac:dyDescent="0.25">
      <c r="A61" s="93" t="s">
        <v>104</v>
      </c>
      <c r="B61" s="93" t="s">
        <v>268</v>
      </c>
      <c r="C61" s="93" t="s">
        <v>269</v>
      </c>
      <c r="D61" s="94"/>
      <c r="E61" s="92"/>
    </row>
    <row r="62" spans="1:5" x14ac:dyDescent="0.25">
      <c r="A62" s="93" t="s">
        <v>104</v>
      </c>
      <c r="B62" s="93" t="s">
        <v>268</v>
      </c>
      <c r="C62" s="93" t="s">
        <v>270</v>
      </c>
      <c r="D62" s="94"/>
      <c r="E62" s="92"/>
    </row>
    <row r="63" spans="1:5" x14ac:dyDescent="0.25">
      <c r="A63" s="93" t="s">
        <v>104</v>
      </c>
      <c r="B63" s="93" t="s">
        <v>271</v>
      </c>
      <c r="C63" s="93" t="s">
        <v>267</v>
      </c>
      <c r="D63" s="94"/>
      <c r="E63" s="92"/>
    </row>
    <row r="64" spans="1:5" x14ac:dyDescent="0.25">
      <c r="A64" s="93" t="s">
        <v>104</v>
      </c>
      <c r="B64" s="93" t="s">
        <v>272</v>
      </c>
      <c r="C64" s="93" t="s">
        <v>273</v>
      </c>
      <c r="D64" s="94"/>
      <c r="E64" s="92"/>
    </row>
    <row r="65" spans="1:5" x14ac:dyDescent="0.25">
      <c r="A65" s="93" t="s">
        <v>104</v>
      </c>
      <c r="B65" s="93" t="s">
        <v>274</v>
      </c>
      <c r="C65" s="93" t="s">
        <v>137</v>
      </c>
      <c r="D65" s="94"/>
      <c r="E65" s="92"/>
    </row>
    <row r="66" spans="1:5" x14ac:dyDescent="0.25">
      <c r="A66" s="93" t="s">
        <v>104</v>
      </c>
      <c r="B66" s="93" t="s">
        <v>127</v>
      </c>
      <c r="C66" s="93" t="s">
        <v>128</v>
      </c>
      <c r="D66" s="94"/>
      <c r="E66" s="92"/>
    </row>
    <row r="67" spans="1:5" x14ac:dyDescent="0.25">
      <c r="A67" s="93" t="s">
        <v>104</v>
      </c>
      <c r="B67" s="93" t="s">
        <v>275</v>
      </c>
      <c r="C67" s="93" t="s">
        <v>276</v>
      </c>
      <c r="D67" s="94"/>
      <c r="E67" s="92"/>
    </row>
    <row r="68" spans="1:5" x14ac:dyDescent="0.25">
      <c r="A68" s="93" t="s">
        <v>104</v>
      </c>
      <c r="B68" s="93" t="s">
        <v>275</v>
      </c>
      <c r="C68" s="93" t="s">
        <v>218</v>
      </c>
      <c r="D68" s="94"/>
      <c r="E68" s="92"/>
    </row>
    <row r="69" spans="1:5" x14ac:dyDescent="0.25">
      <c r="A69" s="93" t="s">
        <v>104</v>
      </c>
      <c r="B69" s="93" t="s">
        <v>277</v>
      </c>
      <c r="C69" s="93" t="s">
        <v>278</v>
      </c>
      <c r="D69" s="94"/>
      <c r="E69" s="92"/>
    </row>
    <row r="70" spans="1:5" x14ac:dyDescent="0.25">
      <c r="A70" s="93" t="s">
        <v>104</v>
      </c>
      <c r="B70" s="93" t="s">
        <v>279</v>
      </c>
      <c r="C70" s="93" t="s">
        <v>239</v>
      </c>
      <c r="D70" s="94"/>
      <c r="E70" s="92"/>
    </row>
    <row r="71" spans="1:5" x14ac:dyDescent="0.25">
      <c r="A71" s="93" t="s">
        <v>104</v>
      </c>
      <c r="B71" s="93" t="s">
        <v>185</v>
      </c>
      <c r="C71" s="93" t="s">
        <v>149</v>
      </c>
      <c r="D71" s="94"/>
      <c r="E71" s="92"/>
    </row>
    <row r="72" spans="1:5" x14ac:dyDescent="0.25">
      <c r="A72" s="93" t="s">
        <v>104</v>
      </c>
      <c r="B72" s="93" t="s">
        <v>280</v>
      </c>
      <c r="C72" s="93" t="s">
        <v>281</v>
      </c>
      <c r="D72" s="94"/>
      <c r="E72" s="92"/>
    </row>
    <row r="73" spans="1:5" x14ac:dyDescent="0.25">
      <c r="A73" s="93" t="s">
        <v>104</v>
      </c>
      <c r="B73" s="93" t="s">
        <v>282</v>
      </c>
      <c r="C73" s="93" t="s">
        <v>239</v>
      </c>
      <c r="D73" s="94"/>
      <c r="E73" s="92"/>
    </row>
    <row r="74" spans="1:5" x14ac:dyDescent="0.25">
      <c r="A74" s="93" t="s">
        <v>104</v>
      </c>
      <c r="B74" s="93" t="s">
        <v>283</v>
      </c>
      <c r="C74" s="93" t="s">
        <v>284</v>
      </c>
      <c r="D74" s="94"/>
      <c r="E74" s="92"/>
    </row>
    <row r="75" spans="1:5" x14ac:dyDescent="0.25">
      <c r="A75" s="93" t="s">
        <v>104</v>
      </c>
      <c r="B75" s="93" t="s">
        <v>285</v>
      </c>
      <c r="C75" s="93" t="s">
        <v>286</v>
      </c>
      <c r="D75" s="94"/>
      <c r="E75" s="92"/>
    </row>
    <row r="76" spans="1:5" x14ac:dyDescent="0.25">
      <c r="A76" s="93" t="s">
        <v>104</v>
      </c>
      <c r="B76" s="93" t="s">
        <v>287</v>
      </c>
      <c r="C76" s="93" t="s">
        <v>267</v>
      </c>
      <c r="D76" s="94"/>
      <c r="E76" s="92"/>
    </row>
    <row r="77" spans="1:5" x14ac:dyDescent="0.25">
      <c r="A77" s="93" t="s">
        <v>104</v>
      </c>
      <c r="B77" s="93" t="s">
        <v>288</v>
      </c>
      <c r="C77" s="93" t="s">
        <v>289</v>
      </c>
      <c r="D77" s="94"/>
      <c r="E77" s="92"/>
    </row>
    <row r="78" spans="1:5" x14ac:dyDescent="0.25">
      <c r="A78" s="93" t="s">
        <v>104</v>
      </c>
      <c r="B78" s="93" t="s">
        <v>290</v>
      </c>
      <c r="C78" s="93" t="s">
        <v>267</v>
      </c>
      <c r="D78" s="94"/>
      <c r="E78" s="92"/>
    </row>
    <row r="79" spans="1:5" x14ac:dyDescent="0.25">
      <c r="A79" s="93" t="s">
        <v>104</v>
      </c>
      <c r="B79" s="93" t="s">
        <v>291</v>
      </c>
      <c r="C79" s="93" t="s">
        <v>156</v>
      </c>
      <c r="D79" s="94"/>
      <c r="E79" s="92"/>
    </row>
    <row r="80" spans="1:5" x14ac:dyDescent="0.25">
      <c r="A80" s="93" t="s">
        <v>104</v>
      </c>
      <c r="B80" s="93" t="s">
        <v>151</v>
      </c>
      <c r="C80" s="93" t="s">
        <v>152</v>
      </c>
      <c r="D80" s="94"/>
      <c r="E80" s="92"/>
    </row>
    <row r="81" spans="1:5" x14ac:dyDescent="0.25">
      <c r="A81" s="93" t="s">
        <v>104</v>
      </c>
      <c r="B81" s="93" t="s">
        <v>292</v>
      </c>
      <c r="C81" s="93" t="s">
        <v>293</v>
      </c>
      <c r="D81" s="94"/>
      <c r="E81" s="92"/>
    </row>
    <row r="82" spans="1:5" x14ac:dyDescent="0.25">
      <c r="A82" s="93" t="s">
        <v>104</v>
      </c>
      <c r="B82" s="93" t="s">
        <v>292</v>
      </c>
      <c r="C82" s="93" t="s">
        <v>259</v>
      </c>
      <c r="D82" s="94"/>
      <c r="E82" s="92"/>
    </row>
    <row r="83" spans="1:5" x14ac:dyDescent="0.25">
      <c r="A83" s="93" t="s">
        <v>104</v>
      </c>
      <c r="B83" s="93" t="s">
        <v>292</v>
      </c>
      <c r="C83" s="93" t="s">
        <v>175</v>
      </c>
      <c r="D83" s="94"/>
      <c r="E83" s="92"/>
    </row>
    <row r="84" spans="1:5" x14ac:dyDescent="0.25">
      <c r="A84" s="93" t="s">
        <v>104</v>
      </c>
      <c r="B84" s="93" t="s">
        <v>294</v>
      </c>
      <c r="C84" s="93" t="s">
        <v>281</v>
      </c>
      <c r="D84" s="94"/>
      <c r="E84" s="92"/>
    </row>
    <row r="85" spans="1:5" x14ac:dyDescent="0.25">
      <c r="A85" s="93" t="s">
        <v>104</v>
      </c>
      <c r="B85" s="93" t="s">
        <v>295</v>
      </c>
      <c r="C85" s="93" t="s">
        <v>296</v>
      </c>
      <c r="D85" s="94"/>
      <c r="E85" s="92"/>
    </row>
    <row r="86" spans="1:5" x14ac:dyDescent="0.25">
      <c r="A86" s="93" t="s">
        <v>104</v>
      </c>
      <c r="B86" s="93" t="s">
        <v>297</v>
      </c>
      <c r="C86" s="93" t="s">
        <v>298</v>
      </c>
      <c r="D86" s="94"/>
      <c r="E86" s="92"/>
    </row>
    <row r="87" spans="1:5" x14ac:dyDescent="0.25">
      <c r="A87" s="93" t="s">
        <v>104</v>
      </c>
      <c r="B87" s="93" t="s">
        <v>120</v>
      </c>
      <c r="C87" s="93" t="s">
        <v>121</v>
      </c>
      <c r="D87" s="94"/>
      <c r="E87" s="92"/>
    </row>
    <row r="88" spans="1:5" x14ac:dyDescent="0.25">
      <c r="A88" s="93" t="s">
        <v>154</v>
      </c>
      <c r="B88" s="93" t="s">
        <v>159</v>
      </c>
      <c r="C88" s="93" t="s">
        <v>156</v>
      </c>
      <c r="D88" s="94"/>
      <c r="E88" s="92"/>
    </row>
    <row r="89" spans="1:5" x14ac:dyDescent="0.25">
      <c r="A89" s="93" t="s">
        <v>154</v>
      </c>
      <c r="B89" s="93" t="s">
        <v>166</v>
      </c>
      <c r="C89" s="93" t="s">
        <v>156</v>
      </c>
      <c r="D89" s="94"/>
      <c r="E89" s="92"/>
    </row>
    <row r="90" spans="1:5" x14ac:dyDescent="0.25">
      <c r="A90" s="93" t="s">
        <v>154</v>
      </c>
      <c r="B90" s="93" t="s">
        <v>155</v>
      </c>
      <c r="C90" s="93" t="s">
        <v>156</v>
      </c>
      <c r="D90" s="94"/>
      <c r="E90" s="92"/>
    </row>
    <row r="91" spans="1:5" x14ac:dyDescent="0.25">
      <c r="A91" s="93" t="s">
        <v>110</v>
      </c>
      <c r="B91" s="93" t="s">
        <v>196</v>
      </c>
      <c r="C91" s="93" t="s">
        <v>112</v>
      </c>
      <c r="D91" s="94"/>
      <c r="E91" s="92"/>
    </row>
    <row r="92" spans="1:5" x14ac:dyDescent="0.25">
      <c r="A92" s="93" t="s">
        <v>110</v>
      </c>
      <c r="B92" s="93" t="s">
        <v>197</v>
      </c>
      <c r="C92" s="93" t="s">
        <v>116</v>
      </c>
      <c r="D92" s="94"/>
      <c r="E92" s="92"/>
    </row>
    <row r="93" spans="1:5" x14ac:dyDescent="0.25">
      <c r="A93" s="93" t="s">
        <v>110</v>
      </c>
      <c r="B93" s="93" t="s">
        <v>198</v>
      </c>
      <c r="C93" s="93" t="s">
        <v>116</v>
      </c>
      <c r="D93" s="94"/>
      <c r="E93" s="92"/>
    </row>
    <row r="94" spans="1:5" x14ac:dyDescent="0.25">
      <c r="A94" s="93" t="s">
        <v>110</v>
      </c>
      <c r="B94" s="93" t="s">
        <v>111</v>
      </c>
      <c r="C94" s="93" t="s">
        <v>112</v>
      </c>
      <c r="D94" s="94"/>
      <c r="E94" s="92"/>
    </row>
    <row r="95" spans="1:5" x14ac:dyDescent="0.25">
      <c r="A95" s="93" t="s">
        <v>110</v>
      </c>
      <c r="B95" s="93" t="s">
        <v>199</v>
      </c>
      <c r="C95" s="93" t="s">
        <v>116</v>
      </c>
      <c r="D95" s="94"/>
      <c r="E95" s="92"/>
    </row>
    <row r="96" spans="1:5" x14ac:dyDescent="0.25">
      <c r="A96" s="93" t="s">
        <v>110</v>
      </c>
      <c r="B96" s="93" t="s">
        <v>200</v>
      </c>
      <c r="C96" s="93" t="s">
        <v>112</v>
      </c>
      <c r="D96" s="94"/>
      <c r="E96" s="92"/>
    </row>
    <row r="97" spans="1:5" x14ac:dyDescent="0.25">
      <c r="A97" s="93" t="s">
        <v>110</v>
      </c>
      <c r="B97" s="93" t="s">
        <v>201</v>
      </c>
      <c r="C97" s="93" t="s">
        <v>202</v>
      </c>
      <c r="D97" s="94"/>
      <c r="E97" s="92"/>
    </row>
    <row r="98" spans="1:5" x14ac:dyDescent="0.25">
      <c r="A98" s="93" t="s">
        <v>110</v>
      </c>
      <c r="B98" s="93" t="s">
        <v>203</v>
      </c>
      <c r="C98" s="93" t="s">
        <v>116</v>
      </c>
      <c r="D98" s="94"/>
      <c r="E98" s="92"/>
    </row>
    <row r="99" spans="1:5" x14ac:dyDescent="0.25">
      <c r="A99" s="93" t="s">
        <v>110</v>
      </c>
      <c r="B99" s="93" t="s">
        <v>204</v>
      </c>
      <c r="C99" s="93" t="s">
        <v>116</v>
      </c>
      <c r="D99" s="94"/>
      <c r="E99" s="92"/>
    </row>
    <row r="100" spans="1:5" x14ac:dyDescent="0.25">
      <c r="A100" s="93" t="s">
        <v>110</v>
      </c>
      <c r="B100" s="93" t="s">
        <v>205</v>
      </c>
      <c r="C100" s="93" t="s">
        <v>202</v>
      </c>
      <c r="D100" s="94"/>
      <c r="E100" s="92"/>
    </row>
    <row r="101" spans="1:5" x14ac:dyDescent="0.25">
      <c r="A101" s="93" t="s">
        <v>110</v>
      </c>
      <c r="B101" s="93" t="s">
        <v>206</v>
      </c>
      <c r="C101" s="93" t="s">
        <v>112</v>
      </c>
      <c r="D101" s="94"/>
      <c r="E101" s="92"/>
    </row>
    <row r="102" spans="1:5" x14ac:dyDescent="0.25">
      <c r="A102" s="93" t="s">
        <v>110</v>
      </c>
      <c r="B102" s="93" t="s">
        <v>206</v>
      </c>
      <c r="C102" s="93" t="s">
        <v>202</v>
      </c>
      <c r="D102" s="94"/>
      <c r="E102" s="92"/>
    </row>
    <row r="103" spans="1:5" x14ac:dyDescent="0.25">
      <c r="A103" s="93" t="s">
        <v>110</v>
      </c>
      <c r="B103" s="93" t="s">
        <v>207</v>
      </c>
      <c r="C103" s="93" t="s">
        <v>112</v>
      </c>
      <c r="D103" s="94"/>
      <c r="E103" s="92"/>
    </row>
    <row r="104" spans="1:5" x14ac:dyDescent="0.25">
      <c r="A104" s="93" t="s">
        <v>110</v>
      </c>
      <c r="B104" s="93" t="s">
        <v>207</v>
      </c>
      <c r="C104" s="93" t="s">
        <v>202</v>
      </c>
      <c r="D104" s="94"/>
      <c r="E104" s="92"/>
    </row>
    <row r="105" spans="1:5" x14ac:dyDescent="0.25">
      <c r="A105" s="93" t="s">
        <v>110</v>
      </c>
      <c r="B105" s="93" t="s">
        <v>208</v>
      </c>
      <c r="C105" s="93" t="s">
        <v>116</v>
      </c>
      <c r="D105" s="94"/>
      <c r="E105" s="92"/>
    </row>
    <row r="106" spans="1:5" x14ac:dyDescent="0.25">
      <c r="A106" s="93" t="s">
        <v>110</v>
      </c>
      <c r="B106" s="93" t="s">
        <v>208</v>
      </c>
      <c r="C106" s="93" t="s">
        <v>202</v>
      </c>
      <c r="D106" s="94"/>
      <c r="E106" s="92"/>
    </row>
    <row r="107" spans="1:5" x14ac:dyDescent="0.25">
      <c r="A107" s="93" t="s">
        <v>110</v>
      </c>
      <c r="B107" s="93" t="s">
        <v>209</v>
      </c>
      <c r="C107" s="93" t="s">
        <v>112</v>
      </c>
      <c r="D107" s="94"/>
      <c r="E107" s="92"/>
    </row>
    <row r="108" spans="1:5" x14ac:dyDescent="0.25">
      <c r="A108" s="93" t="s">
        <v>110</v>
      </c>
      <c r="B108" s="93" t="s">
        <v>209</v>
      </c>
      <c r="C108" s="93" t="s">
        <v>202</v>
      </c>
      <c r="D108" s="94"/>
      <c r="E108" s="92"/>
    </row>
    <row r="109" spans="1:5" x14ac:dyDescent="0.25">
      <c r="A109" s="93" t="s">
        <v>110</v>
      </c>
      <c r="B109" s="93" t="s">
        <v>115</v>
      </c>
      <c r="C109" s="93" t="s">
        <v>116</v>
      </c>
      <c r="D109" s="94"/>
      <c r="E109" s="92"/>
    </row>
    <row r="110" spans="1:5" x14ac:dyDescent="0.25">
      <c r="A110" s="93" t="s">
        <v>110</v>
      </c>
      <c r="B110" s="93" t="s">
        <v>210</v>
      </c>
      <c r="C110" s="93" t="s">
        <v>116</v>
      </c>
      <c r="D110" s="94"/>
      <c r="E110" s="92"/>
    </row>
    <row r="111" spans="1:5" x14ac:dyDescent="0.25">
      <c r="A111" s="93" t="s">
        <v>110</v>
      </c>
      <c r="B111" s="93" t="s">
        <v>210</v>
      </c>
      <c r="C111" s="93" t="s">
        <v>202</v>
      </c>
      <c r="D111" s="94"/>
      <c r="E111" s="92"/>
    </row>
    <row r="112" spans="1:5" x14ac:dyDescent="0.25">
      <c r="A112" s="93" t="s">
        <v>110</v>
      </c>
      <c r="B112" s="93" t="s">
        <v>211</v>
      </c>
      <c r="C112" s="93" t="s">
        <v>112</v>
      </c>
      <c r="D112" s="94"/>
      <c r="E112" s="92"/>
    </row>
    <row r="113" spans="1:5" x14ac:dyDescent="0.25">
      <c r="A113" s="93" t="s">
        <v>110</v>
      </c>
      <c r="B113" s="93" t="s">
        <v>211</v>
      </c>
      <c r="C113" s="93" t="s">
        <v>202</v>
      </c>
      <c r="D113" s="94"/>
      <c r="E113" s="92"/>
    </row>
    <row r="114" spans="1:5" x14ac:dyDescent="0.25">
      <c r="A114" s="93" t="s">
        <v>110</v>
      </c>
      <c r="B114" s="93" t="s">
        <v>212</v>
      </c>
      <c r="C114" s="93" t="s">
        <v>116</v>
      </c>
      <c r="D114" s="94"/>
      <c r="E114" s="92"/>
    </row>
    <row r="115" spans="1:5" x14ac:dyDescent="0.25">
      <c r="A115" s="93" t="s">
        <v>110</v>
      </c>
      <c r="B115" s="93" t="s">
        <v>142</v>
      </c>
      <c r="C115" s="93" t="s">
        <v>143</v>
      </c>
      <c r="D115" s="94"/>
      <c r="E115" s="92"/>
    </row>
    <row r="116" spans="1:5" x14ac:dyDescent="0.25">
      <c r="A116" s="93" t="s">
        <v>110</v>
      </c>
      <c r="B116" s="93" t="s">
        <v>213</v>
      </c>
      <c r="C116" s="93" t="s">
        <v>143</v>
      </c>
      <c r="D116" s="94"/>
      <c r="E116" s="92"/>
    </row>
    <row r="117" spans="1:5" x14ac:dyDescent="0.25">
      <c r="A117" s="93" t="s">
        <v>193</v>
      </c>
      <c r="B117" s="93" t="s">
        <v>191</v>
      </c>
      <c r="C117" s="93" t="s">
        <v>192</v>
      </c>
      <c r="D117" s="94"/>
      <c r="E117" s="92"/>
    </row>
    <row r="118" spans="1:5" x14ac:dyDescent="0.25">
      <c r="A118" s="93" t="s">
        <v>193</v>
      </c>
      <c r="B118" s="93" t="s">
        <v>194</v>
      </c>
      <c r="C118" s="93" t="s">
        <v>192</v>
      </c>
      <c r="D118" s="94"/>
      <c r="E118" s="92"/>
    </row>
    <row r="119" spans="1:5" x14ac:dyDescent="0.25">
      <c r="A119" s="93" t="s">
        <v>193</v>
      </c>
      <c r="B119" s="93" t="s">
        <v>195</v>
      </c>
      <c r="C119" s="93" t="s">
        <v>192</v>
      </c>
      <c r="D119" s="94"/>
      <c r="E119" s="92"/>
    </row>
    <row r="120" spans="1:5" x14ac:dyDescent="0.25">
      <c r="A120" s="92"/>
      <c r="B120" s="92"/>
      <c r="C120" s="92"/>
      <c r="E120" s="92"/>
    </row>
    <row r="121" spans="1:5" x14ac:dyDescent="0.25">
      <c r="A121" s="92"/>
      <c r="B121" s="92"/>
      <c r="C121" s="92"/>
      <c r="E121" s="92"/>
    </row>
    <row r="122" spans="1:5" x14ac:dyDescent="0.25">
      <c r="A122" s="92"/>
      <c r="B122" s="92"/>
      <c r="C122" s="92"/>
      <c r="E122" s="92"/>
    </row>
    <row r="123" spans="1:5" x14ac:dyDescent="0.25">
      <c r="A123" s="92"/>
      <c r="B123" s="92"/>
      <c r="C123" s="92"/>
      <c r="E123" s="92"/>
    </row>
    <row r="124" spans="1:5" x14ac:dyDescent="0.25">
      <c r="A124" s="92"/>
      <c r="B124" s="92"/>
      <c r="C124" s="92"/>
      <c r="E124" s="92"/>
    </row>
    <row r="125" spans="1:5" x14ac:dyDescent="0.25">
      <c r="A125" s="92"/>
      <c r="B125" s="92"/>
      <c r="C125" s="92"/>
      <c r="E125" s="92"/>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5F25KTUSNP4X-205032580-155529</_dlc_DocId>
    <_dlc_DocIdUrl xmlns="d65e48b5-f38d-431e-9b4f-47403bf4583f">
      <Url>https://rkas.sharepoint.com/Kliendisuhted/_layouts/15/DocIdRedir.aspx?ID=5F25KTUSNP4X-205032580-155529</Url>
      <Description>5F25KTUSNP4X-205032580-155529</Description>
    </_dlc_DocIdUrl>
  </documentManagement>
</p:properties>
</file>

<file path=customXml/itemProps1.xml><?xml version="1.0" encoding="utf-8"?>
<ds:datastoreItem xmlns:ds="http://schemas.openxmlformats.org/officeDocument/2006/customXml" ds:itemID="{38D872A0-CBDC-436B-980E-6E1DA36D965F}">
  <ds:schemaRefs>
    <ds:schemaRef ds:uri="http://schemas.microsoft.com/sharepoint/events"/>
  </ds:schemaRefs>
</ds:datastoreItem>
</file>

<file path=customXml/itemProps2.xml><?xml version="1.0" encoding="utf-8"?>
<ds:datastoreItem xmlns:ds="http://schemas.openxmlformats.org/officeDocument/2006/customXml" ds:itemID="{2A97B39F-6079-4A5C-82EF-7EF1CED461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2024-03-25T12:21:10Z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eda38d4e-8f93-40c6-a21a-f2b3ab300875</vt:lpwstr>
  </property>
</Properties>
</file>